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45" yWindow="45" windowWidth="4830" windowHeight="5175" activeTab="4"/>
  </bookViews>
  <sheets>
    <sheet name="Commodity flow native units" sheetId="5" r:id="rId1"/>
    <sheet name="Commodity flow TJ" sheetId="7" r:id="rId2"/>
    <sheet name="Disaggregate balance" sheetId="6" r:id="rId3"/>
    <sheet name="Aggregate balance" sheetId="8" r:id="rId4"/>
    <sheet name="Emissions" sheetId="10" r:id="rId5"/>
    <sheet name="Notes" sheetId="3" r:id="rId6"/>
  </sheets>
  <definedNames>
    <definedName name="_xlnm.Print_Area" localSheetId="3">'Aggregate balance'!$A$1:$L$80</definedName>
    <definedName name="_xlnm.Print_Area" localSheetId="2">'Disaggregate balance'!$A:$BE</definedName>
    <definedName name="_xlnm.Print_Area" localSheetId="4">Emissions!$A:$BE</definedName>
    <definedName name="_xlnm.Print_Titles" localSheetId="2">'Disaggregate balance'!$A:$A</definedName>
    <definedName name="_xlnm.Print_Titles" localSheetId="4">Emissions!$A:$A</definedName>
  </definedNames>
  <calcPr calcId="125725"/>
</workbook>
</file>

<file path=xl/calcChain.xml><?xml version="1.0" encoding="utf-8"?>
<calcChain xmlns="http://schemas.openxmlformats.org/spreadsheetml/2006/main">
  <c r="W106" i="10"/>
  <c r="W105"/>
  <c r="W104"/>
  <c r="W103"/>
  <c r="BD101"/>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Q99"/>
  <c r="P99"/>
  <c r="O99"/>
  <c r="N99"/>
  <c r="M99"/>
  <c r="L99"/>
  <c r="K99"/>
  <c r="J99"/>
  <c r="I99"/>
  <c r="H99"/>
  <c r="G99"/>
  <c r="F99"/>
  <c r="E99"/>
  <c r="D99"/>
  <c r="C99"/>
  <c r="W98"/>
  <c r="B98"/>
  <c r="W97"/>
  <c r="B97"/>
  <c r="W96"/>
  <c r="B96"/>
  <c r="W95"/>
  <c r="W99" s="1"/>
  <c r="B95"/>
  <c r="B99" s="1"/>
  <c r="W93"/>
  <c r="B93"/>
  <c r="W92"/>
  <c r="B92"/>
  <c r="W91"/>
  <c r="B91"/>
  <c r="W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W87"/>
  <c r="B87"/>
  <c r="W86"/>
  <c r="B86"/>
  <c r="W85"/>
  <c r="B85"/>
  <c r="W84"/>
  <c r="B84"/>
  <c r="W83"/>
  <c r="B83"/>
  <c r="W81"/>
  <c r="B81"/>
  <c r="W80"/>
  <c r="B80"/>
  <c r="W79"/>
  <c r="B79"/>
  <c r="W78"/>
  <c r="B78"/>
  <c r="BE77"/>
  <c r="BD77"/>
  <c r="BC77"/>
  <c r="BB77"/>
  <c r="BA77"/>
  <c r="AT77"/>
  <c r="AS77"/>
  <c r="AR77"/>
  <c r="AQ77"/>
  <c r="AP77"/>
  <c r="AO77"/>
  <c r="AN77"/>
  <c r="AM77"/>
  <c r="AL77"/>
  <c r="AK77"/>
  <c r="AJ77"/>
  <c r="AI77"/>
  <c r="AH77"/>
  <c r="AG77"/>
  <c r="AF77"/>
  <c r="AE77"/>
  <c r="AD77"/>
  <c r="AC77"/>
  <c r="AB77"/>
  <c r="AA77"/>
  <c r="Z77"/>
  <c r="Y77"/>
  <c r="X77"/>
  <c r="W77"/>
  <c r="V77"/>
  <c r="U77"/>
  <c r="T77"/>
  <c r="S77"/>
  <c r="R77"/>
  <c r="Q77"/>
  <c r="P77"/>
  <c r="O77"/>
  <c r="N77"/>
  <c r="M77"/>
  <c r="L77"/>
  <c r="K77"/>
  <c r="J77"/>
  <c r="I77"/>
  <c r="H77"/>
  <c r="G77"/>
  <c r="F77"/>
  <c r="E77"/>
  <c r="D77"/>
  <c r="C77"/>
  <c r="B77"/>
  <c r="W75"/>
  <c r="B75"/>
  <c r="W74"/>
  <c r="B74"/>
  <c r="W73"/>
  <c r="B73"/>
  <c r="W72"/>
  <c r="B72"/>
  <c r="W71"/>
  <c r="B71"/>
  <c r="W70"/>
  <c r="B70"/>
  <c r="W69"/>
  <c r="B69"/>
  <c r="BE68"/>
  <c r="BD68"/>
  <c r="BC68"/>
  <c r="BB68"/>
  <c r="BA68"/>
  <c r="AT68"/>
  <c r="AS68"/>
  <c r="AR68"/>
  <c r="AQ68"/>
  <c r="AP68"/>
  <c r="AO68"/>
  <c r="AN68"/>
  <c r="AM68"/>
  <c r="AL68"/>
  <c r="AK68"/>
  <c r="AJ68"/>
  <c r="AI68"/>
  <c r="AH68"/>
  <c r="AG68"/>
  <c r="AF68"/>
  <c r="AE68"/>
  <c r="AD68"/>
  <c r="AC68"/>
  <c r="AB68"/>
  <c r="AA68"/>
  <c r="Z68"/>
  <c r="Y68"/>
  <c r="X68"/>
  <c r="W68"/>
  <c r="V68"/>
  <c r="U68"/>
  <c r="T68"/>
  <c r="S68"/>
  <c r="R68"/>
  <c r="Q68"/>
  <c r="P68"/>
  <c r="O68"/>
  <c r="N68"/>
  <c r="M68"/>
  <c r="L68"/>
  <c r="K68"/>
  <c r="J68"/>
  <c r="I68"/>
  <c r="H68"/>
  <c r="G68"/>
  <c r="F68"/>
  <c r="E68"/>
  <c r="D68"/>
  <c r="C68"/>
  <c r="B68"/>
  <c r="W66"/>
  <c r="B66"/>
  <c r="W65"/>
  <c r="B65"/>
  <c r="W64"/>
  <c r="B64"/>
  <c r="W63"/>
  <c r="B63"/>
  <c r="W62"/>
  <c r="B62"/>
  <c r="W61"/>
  <c r="B61"/>
  <c r="W60"/>
  <c r="B60"/>
  <c r="W59"/>
  <c r="B59"/>
  <c r="W58"/>
  <c r="B58"/>
  <c r="W57"/>
  <c r="B57"/>
  <c r="W56"/>
  <c r="B56"/>
  <c r="W55"/>
  <c r="B55"/>
  <c r="W54"/>
  <c r="B54"/>
  <c r="BE53"/>
  <c r="BD53"/>
  <c r="BC53"/>
  <c r="BB53"/>
  <c r="BA53"/>
  <c r="AT53"/>
  <c r="AS53"/>
  <c r="AR53"/>
  <c r="AQ53"/>
  <c r="AP53"/>
  <c r="AO53"/>
  <c r="AN53"/>
  <c r="AM53"/>
  <c r="AL53"/>
  <c r="AK53"/>
  <c r="AJ53"/>
  <c r="AI53"/>
  <c r="AH53"/>
  <c r="AG53"/>
  <c r="AF53"/>
  <c r="AE53"/>
  <c r="AD53"/>
  <c r="AC53"/>
  <c r="AB53"/>
  <c r="AA53"/>
  <c r="Z53"/>
  <c r="Y53"/>
  <c r="X53"/>
  <c r="W53"/>
  <c r="V53"/>
  <c r="U53"/>
  <c r="T53"/>
  <c r="S53"/>
  <c r="R53"/>
  <c r="Q53"/>
  <c r="P53"/>
  <c r="O53"/>
  <c r="N53"/>
  <c r="M53"/>
  <c r="L53"/>
  <c r="K53"/>
  <c r="J53"/>
  <c r="I53"/>
  <c r="H53"/>
  <c r="G53"/>
  <c r="F53"/>
  <c r="E53"/>
  <c r="D53"/>
  <c r="C53"/>
  <c r="B53"/>
  <c r="BE51"/>
  <c r="BD51"/>
  <c r="BC51"/>
  <c r="BB51"/>
  <c r="BA51"/>
  <c r="AT51"/>
  <c r="AS51"/>
  <c r="AR51"/>
  <c r="AQ51"/>
  <c r="AP51"/>
  <c r="AO51"/>
  <c r="AN51"/>
  <c r="AM51"/>
  <c r="AL51"/>
  <c r="AK51"/>
  <c r="AJ51"/>
  <c r="AI51"/>
  <c r="AH51"/>
  <c r="AG51"/>
  <c r="AF51"/>
  <c r="AE51"/>
  <c r="AD51"/>
  <c r="AC51"/>
  <c r="AB51"/>
  <c r="AA51"/>
  <c r="Z51"/>
  <c r="Y51"/>
  <c r="X51"/>
  <c r="W51"/>
  <c r="V51"/>
  <c r="U51"/>
  <c r="T51"/>
  <c r="S51"/>
  <c r="R51"/>
  <c r="Q51"/>
  <c r="P51"/>
  <c r="O51"/>
  <c r="N51"/>
  <c r="M51"/>
  <c r="L51"/>
  <c r="K51"/>
  <c r="J51"/>
  <c r="I51"/>
  <c r="H51"/>
  <c r="G51"/>
  <c r="F51"/>
  <c r="E51"/>
  <c r="D51"/>
  <c r="C51"/>
  <c r="B51"/>
  <c r="W49"/>
  <c r="B49"/>
  <c r="W47"/>
  <c r="B47"/>
  <c r="W46"/>
  <c r="B46"/>
  <c r="W45"/>
  <c r="B45"/>
  <c r="W44"/>
  <c r="B44"/>
  <c r="W43"/>
  <c r="B43"/>
  <c r="W42"/>
  <c r="B42"/>
  <c r="W41"/>
  <c r="B41"/>
  <c r="W40"/>
  <c r="B40"/>
  <c r="W39"/>
  <c r="B39"/>
  <c r="W38"/>
  <c r="B38"/>
  <c r="W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B34"/>
  <c r="W33"/>
  <c r="B33"/>
  <c r="W32"/>
  <c r="B32"/>
  <c r="W31"/>
  <c r="B31"/>
  <c r="W30"/>
  <c r="B30"/>
  <c r="W29"/>
  <c r="B29"/>
  <c r="W28"/>
  <c r="B28"/>
  <c r="W27"/>
  <c r="B27"/>
  <c r="W26"/>
  <c r="B26"/>
  <c r="W25"/>
  <c r="B25"/>
  <c r="W24"/>
  <c r="B24"/>
  <c r="BE23"/>
  <c r="W23"/>
  <c r="B23"/>
  <c r="BE22"/>
  <c r="W22"/>
  <c r="B22"/>
  <c r="BE21"/>
  <c r="BD21"/>
  <c r="AZ21"/>
  <c r="AY21"/>
  <c r="AX21"/>
  <c r="AW21"/>
  <c r="AV21"/>
  <c r="AU21"/>
  <c r="W21"/>
  <c r="B21"/>
  <c r="BE20"/>
  <c r="BD20"/>
  <c r="AZ20"/>
  <c r="AY20"/>
  <c r="AX20"/>
  <c r="AW20"/>
  <c r="AV20"/>
  <c r="AU20"/>
  <c r="W20"/>
  <c r="B20"/>
  <c r="BD19"/>
  <c r="AZ19"/>
  <c r="AY19"/>
  <c r="AX19"/>
  <c r="AW19"/>
  <c r="AV19"/>
  <c r="AU19"/>
  <c r="W19"/>
  <c r="B19"/>
  <c r="BD18"/>
  <c r="AZ18"/>
  <c r="AY18"/>
  <c r="AY17" s="1"/>
  <c r="AX18"/>
  <c r="AW18"/>
  <c r="AW17" s="1"/>
  <c r="AV18"/>
  <c r="AU18"/>
  <c r="AU17" s="1"/>
  <c r="W18"/>
  <c r="B18"/>
  <c r="BE17"/>
  <c r="BD17"/>
  <c r="BC17"/>
  <c r="BB17"/>
  <c r="BA17"/>
  <c r="AZ17"/>
  <c r="AX17"/>
  <c r="AV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W14"/>
  <c r="B14"/>
  <c r="BE12"/>
  <c r="BE15" s="1"/>
  <c r="BC12"/>
  <c r="BC15" s="1"/>
  <c r="BB12"/>
  <c r="BB15" s="1"/>
  <c r="BA12"/>
  <c r="BA15" s="1"/>
  <c r="AT12"/>
  <c r="AT15" s="1"/>
  <c r="AS12"/>
  <c r="AS15" s="1"/>
  <c r="AR12"/>
  <c r="AR15" s="1"/>
  <c r="AQ12"/>
  <c r="AQ15" s="1"/>
  <c r="AP12"/>
  <c r="AP15" s="1"/>
  <c r="AO12"/>
  <c r="AO15" s="1"/>
  <c r="AN12"/>
  <c r="AN15" s="1"/>
  <c r="AM12"/>
  <c r="AM15" s="1"/>
  <c r="AL12"/>
  <c r="AK12"/>
  <c r="AK15" s="1"/>
  <c r="AJ12"/>
  <c r="AI12"/>
  <c r="AI15" s="1"/>
  <c r="AH12"/>
  <c r="AH15" s="1"/>
  <c r="AG12"/>
  <c r="AG15" s="1"/>
  <c r="AF12"/>
  <c r="AE12"/>
  <c r="AE15" s="1"/>
  <c r="AD12"/>
  <c r="AD15" s="1"/>
  <c r="AC12"/>
  <c r="AC15" s="1"/>
  <c r="AB12"/>
  <c r="AB15" s="1"/>
  <c r="AA12"/>
  <c r="AA15" s="1"/>
  <c r="Z12"/>
  <c r="Z15" s="1"/>
  <c r="Y12"/>
  <c r="Y15" s="1"/>
  <c r="X12"/>
  <c r="X15" s="1"/>
  <c r="V12"/>
  <c r="V15" s="1"/>
  <c r="U12"/>
  <c r="U15" s="1"/>
  <c r="T12"/>
  <c r="T15" s="1"/>
  <c r="S12"/>
  <c r="S15" s="1"/>
  <c r="R12"/>
  <c r="R15" s="1"/>
  <c r="Q12"/>
  <c r="Q15" s="1"/>
  <c r="P12"/>
  <c r="P15" s="1"/>
  <c r="O12"/>
  <c r="N12"/>
  <c r="N15" s="1"/>
  <c r="M12"/>
  <c r="L12"/>
  <c r="L15" s="1"/>
  <c r="K12"/>
  <c r="K15" s="1"/>
  <c r="J12"/>
  <c r="I12"/>
  <c r="I15" s="1"/>
  <c r="H12"/>
  <c r="H15" s="1"/>
  <c r="G12"/>
  <c r="G15" s="1"/>
  <c r="F12"/>
  <c r="F15" s="1"/>
  <c r="E12"/>
  <c r="E15" s="1"/>
  <c r="D12"/>
  <c r="D15" s="1"/>
  <c r="C12"/>
  <c r="C15" s="1"/>
  <c r="W11"/>
  <c r="B11"/>
  <c r="W10"/>
  <c r="B10"/>
  <c r="W9"/>
  <c r="B9"/>
  <c r="W8"/>
  <c r="B8"/>
  <c r="W7"/>
  <c r="B7"/>
  <c r="BD6"/>
  <c r="BD12" s="1"/>
  <c r="BD15" s="1"/>
  <c r="AZ6"/>
  <c r="AZ12" s="1"/>
  <c r="AZ15" s="1"/>
  <c r="AY6"/>
  <c r="AY12" s="1"/>
  <c r="AY15" s="1"/>
  <c r="AX6"/>
  <c r="AX12" s="1"/>
  <c r="AX15" s="1"/>
  <c r="AW6"/>
  <c r="AW12" s="1"/>
  <c r="AW15" s="1"/>
  <c r="AV6"/>
  <c r="AV12" s="1"/>
  <c r="AV15" s="1"/>
  <c r="AU6"/>
  <c r="AU12" s="1"/>
  <c r="AU15" s="1"/>
  <c r="W6"/>
  <c r="B6"/>
  <c r="L80" i="8"/>
  <c r="K80"/>
  <c r="J80"/>
  <c r="I80"/>
  <c r="H80"/>
  <c r="G80"/>
  <c r="F80"/>
  <c r="E80"/>
  <c r="D80"/>
  <c r="C80"/>
  <c r="B80"/>
  <c r="L74"/>
  <c r="L73"/>
  <c r="L72"/>
  <c r="L71"/>
  <c r="K70"/>
  <c r="J70"/>
  <c r="I70"/>
  <c r="H70"/>
  <c r="G70"/>
  <c r="F70"/>
  <c r="E70"/>
  <c r="D70"/>
  <c r="C70"/>
  <c r="B70"/>
  <c r="L67"/>
  <c r="L66"/>
  <c r="L65"/>
  <c r="L64"/>
  <c r="L63"/>
  <c r="L62"/>
  <c r="L61"/>
  <c r="L60"/>
  <c r="L59"/>
  <c r="K58"/>
  <c r="J58"/>
  <c r="I58"/>
  <c r="H58"/>
  <c r="G58"/>
  <c r="F58"/>
  <c r="E58"/>
  <c r="D58"/>
  <c r="C58"/>
  <c r="B58"/>
  <c r="L56"/>
  <c r="L55"/>
  <c r="L54"/>
  <c r="L53"/>
  <c r="L52"/>
  <c r="L51"/>
  <c r="L50"/>
  <c r="K49"/>
  <c r="J49"/>
  <c r="I49"/>
  <c r="H49"/>
  <c r="G49"/>
  <c r="F49"/>
  <c r="E49"/>
  <c r="D49"/>
  <c r="C49"/>
  <c r="B49"/>
  <c r="L47"/>
  <c r="L46"/>
  <c r="L45"/>
  <c r="L44"/>
  <c r="L43"/>
  <c r="L42"/>
  <c r="L41"/>
  <c r="L40"/>
  <c r="L39"/>
  <c r="L38"/>
  <c r="L37"/>
  <c r="L36"/>
  <c r="L35"/>
  <c r="L34"/>
  <c r="K33"/>
  <c r="K31" s="1"/>
  <c r="J33"/>
  <c r="I33"/>
  <c r="I31" s="1"/>
  <c r="H33"/>
  <c r="G33"/>
  <c r="G31" s="1"/>
  <c r="F33"/>
  <c r="E33"/>
  <c r="E31" s="1"/>
  <c r="D33"/>
  <c r="C33"/>
  <c r="C31" s="1"/>
  <c r="B33"/>
  <c r="H31"/>
  <c r="F31"/>
  <c r="L29"/>
  <c r="L28"/>
  <c r="L27"/>
  <c r="L26"/>
  <c r="L25"/>
  <c r="L24"/>
  <c r="L23"/>
  <c r="L22"/>
  <c r="L21"/>
  <c r="L20"/>
  <c r="L19"/>
  <c r="L18"/>
  <c r="L17"/>
  <c r="L16"/>
  <c r="L15"/>
  <c r="L14"/>
  <c r="L11"/>
  <c r="K9"/>
  <c r="K12" s="1"/>
  <c r="J9"/>
  <c r="I9"/>
  <c r="H9"/>
  <c r="H12" s="1"/>
  <c r="G9"/>
  <c r="G12" s="1"/>
  <c r="F9"/>
  <c r="F12" s="1"/>
  <c r="E9"/>
  <c r="D9"/>
  <c r="C9"/>
  <c r="C12" s="1"/>
  <c r="B9"/>
  <c r="L8"/>
  <c r="L7"/>
  <c r="L6"/>
  <c r="L5"/>
  <c r="L4"/>
  <c r="C92" i="7"/>
  <c r="B92"/>
  <c r="C91"/>
  <c r="B91"/>
  <c r="C90"/>
  <c r="B90"/>
  <c r="C89"/>
  <c r="B89"/>
  <c r="C88"/>
  <c r="B88"/>
  <c r="C87"/>
  <c r="B87"/>
  <c r="BE86"/>
  <c r="BD86"/>
  <c r="BC86"/>
  <c r="BB86"/>
  <c r="BA86"/>
  <c r="AZ86"/>
  <c r="AY86"/>
  <c r="AX86"/>
  <c r="AW86"/>
  <c r="AV86"/>
  <c r="AU86"/>
  <c r="AT86"/>
  <c r="AS86"/>
  <c r="AR86"/>
  <c r="AQ86"/>
  <c r="AP86"/>
  <c r="AO86"/>
  <c r="AN86"/>
  <c r="AM86"/>
  <c r="AL86"/>
  <c r="AK86"/>
  <c r="AJ86"/>
  <c r="AI86"/>
  <c r="AH86"/>
  <c r="AG86"/>
  <c r="AF86"/>
  <c r="AE86"/>
  <c r="AD86"/>
  <c r="AC86"/>
  <c r="AB86"/>
  <c r="AA86"/>
  <c r="Z86"/>
  <c r="Y86"/>
  <c r="X86"/>
  <c r="W86" s="1"/>
  <c r="V86"/>
  <c r="U86"/>
  <c r="T86"/>
  <c r="S86"/>
  <c r="R86"/>
  <c r="Q86" s="1"/>
  <c r="P86"/>
  <c r="O86"/>
  <c r="N86"/>
  <c r="M86"/>
  <c r="L86"/>
  <c r="K86"/>
  <c r="J86"/>
  <c r="I86"/>
  <c r="H86"/>
  <c r="C86" s="1"/>
  <c r="G86"/>
  <c r="F86"/>
  <c r="E86"/>
  <c r="D86"/>
  <c r="B86"/>
  <c r="W85"/>
  <c r="C85"/>
  <c r="B85"/>
  <c r="W84"/>
  <c r="C84"/>
  <c r="B84"/>
  <c r="W83"/>
  <c r="C83"/>
  <c r="B83"/>
  <c r="W82"/>
  <c r="C82"/>
  <c r="B82"/>
  <c r="W81"/>
  <c r="C81"/>
  <c r="B81"/>
  <c r="W80"/>
  <c r="C80"/>
  <c r="B80"/>
  <c r="W79"/>
  <c r="C79"/>
  <c r="B79"/>
  <c r="W78"/>
  <c r="C78"/>
  <c r="B78"/>
  <c r="BE77"/>
  <c r="BD77"/>
  <c r="BC77"/>
  <c r="BB77"/>
  <c r="BA77"/>
  <c r="AZ77"/>
  <c r="AY77"/>
  <c r="AX77"/>
  <c r="AW77"/>
  <c r="AV77"/>
  <c r="AU77"/>
  <c r="V77"/>
  <c r="U77"/>
  <c r="T77"/>
  <c r="S77"/>
  <c r="R77"/>
  <c r="Q77"/>
  <c r="P77"/>
  <c r="E77"/>
  <c r="D77"/>
  <c r="C77"/>
  <c r="B77"/>
  <c r="W76"/>
  <c r="C76"/>
  <c r="B76"/>
  <c r="W75"/>
  <c r="C75"/>
  <c r="B75"/>
  <c r="W74"/>
  <c r="C74"/>
  <c r="B74"/>
  <c r="W73"/>
  <c r="C73"/>
  <c r="B73"/>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C72" s="1"/>
  <c r="G72"/>
  <c r="F72"/>
  <c r="E72"/>
  <c r="D72"/>
  <c r="B72"/>
  <c r="W71"/>
  <c r="C71"/>
  <c r="B71"/>
  <c r="W70"/>
  <c r="C70"/>
  <c r="B70"/>
  <c r="W69"/>
  <c r="C69"/>
  <c r="B69"/>
  <c r="W68"/>
  <c r="C68"/>
  <c r="B68"/>
  <c r="BE67"/>
  <c r="BD67"/>
  <c r="BC67"/>
  <c r="BB67"/>
  <c r="BA67"/>
  <c r="AZ67"/>
  <c r="AY67"/>
  <c r="AX67"/>
  <c r="AW67"/>
  <c r="AV67"/>
  <c r="AU67"/>
  <c r="AT67"/>
  <c r="AS67"/>
  <c r="AR67"/>
  <c r="AQ67"/>
  <c r="AP67"/>
  <c r="AO67"/>
  <c r="AN67"/>
  <c r="AM67"/>
  <c r="AL67"/>
  <c r="AK67"/>
  <c r="AJ67"/>
  <c r="AI67"/>
  <c r="AH67"/>
  <c r="AG67"/>
  <c r="AF67"/>
  <c r="AE67"/>
  <c r="AD67"/>
  <c r="AC67"/>
  <c r="AB67"/>
  <c r="AA67"/>
  <c r="Z67"/>
  <c r="Y67"/>
  <c r="X67"/>
  <c r="W67" s="1"/>
  <c r="V67"/>
  <c r="U67"/>
  <c r="T67"/>
  <c r="S67"/>
  <c r="R67"/>
  <c r="Q67"/>
  <c r="P67"/>
  <c r="M67"/>
  <c r="L67"/>
  <c r="K67"/>
  <c r="J67"/>
  <c r="I67"/>
  <c r="H67"/>
  <c r="C67" s="1"/>
  <c r="G67"/>
  <c r="F67"/>
  <c r="E67"/>
  <c r="D67"/>
  <c r="W66"/>
  <c r="C66"/>
  <c r="B66"/>
  <c r="W65"/>
  <c r="C65"/>
  <c r="B65"/>
  <c r="W64"/>
  <c r="C64"/>
  <c r="B64"/>
  <c r="W63"/>
  <c r="C63"/>
  <c r="B63"/>
  <c r="W62"/>
  <c r="C62"/>
  <c r="B62"/>
  <c r="W61"/>
  <c r="C61"/>
  <c r="B61"/>
  <c r="W60"/>
  <c r="C60"/>
  <c r="B60"/>
  <c r="BE59"/>
  <c r="BD59"/>
  <c r="BC59"/>
  <c r="BB59"/>
  <c r="BA59"/>
  <c r="AZ59"/>
  <c r="AY59"/>
  <c r="AX59"/>
  <c r="AW59"/>
  <c r="AV59"/>
  <c r="AU59"/>
  <c r="AT59"/>
  <c r="AS59"/>
  <c r="AR59"/>
  <c r="AQ59"/>
  <c r="AP59"/>
  <c r="AO59"/>
  <c r="AN59"/>
  <c r="AM59"/>
  <c r="AL59"/>
  <c r="AK59"/>
  <c r="AJ59"/>
  <c r="AI59"/>
  <c r="AH59"/>
  <c r="AG59"/>
  <c r="AF59"/>
  <c r="AE59"/>
  <c r="AD59"/>
  <c r="AC59"/>
  <c r="AB59"/>
  <c r="AA59"/>
  <c r="Z59"/>
  <c r="Y59"/>
  <c r="X59"/>
  <c r="W59"/>
  <c r="V59"/>
  <c r="U59"/>
  <c r="T59"/>
  <c r="S59"/>
  <c r="R59"/>
  <c r="Q59"/>
  <c r="P59"/>
  <c r="M59"/>
  <c r="L59"/>
  <c r="K59"/>
  <c r="J59"/>
  <c r="I59"/>
  <c r="H59"/>
  <c r="G59"/>
  <c r="F59"/>
  <c r="E59"/>
  <c r="B59" s="1"/>
  <c r="D59"/>
  <c r="C59"/>
  <c r="W58"/>
  <c r="C58"/>
  <c r="B58"/>
  <c r="W57"/>
  <c r="C57"/>
  <c r="B57"/>
  <c r="W56"/>
  <c r="C56"/>
  <c r="B56"/>
  <c r="W55"/>
  <c r="C55"/>
  <c r="B55"/>
  <c r="W54"/>
  <c r="C54"/>
  <c r="B54"/>
  <c r="W53"/>
  <c r="C53"/>
  <c r="B53"/>
  <c r="W52"/>
  <c r="C52"/>
  <c r="B52"/>
  <c r="W51"/>
  <c r="C51"/>
  <c r="B51"/>
  <c r="W50"/>
  <c r="C50"/>
  <c r="B50"/>
  <c r="W49"/>
  <c r="C49"/>
  <c r="B49"/>
  <c r="W48"/>
  <c r="C48"/>
  <c r="B48"/>
  <c r="W47"/>
  <c r="C47"/>
  <c r="B47"/>
  <c r="W46"/>
  <c r="C46"/>
  <c r="B46"/>
  <c r="BE45"/>
  <c r="BD45"/>
  <c r="BD44" s="1"/>
  <c r="BC45"/>
  <c r="BB45"/>
  <c r="BA45"/>
  <c r="AZ45"/>
  <c r="AY45"/>
  <c r="AX45"/>
  <c r="AW45"/>
  <c r="AV45"/>
  <c r="AU45"/>
  <c r="AT45"/>
  <c r="AS45"/>
  <c r="AR45"/>
  <c r="AQ45"/>
  <c r="AP45"/>
  <c r="AO45"/>
  <c r="AN45"/>
  <c r="AM45"/>
  <c r="AL45"/>
  <c r="AK45"/>
  <c r="AJ45"/>
  <c r="AI45"/>
  <c r="AH45"/>
  <c r="AG45"/>
  <c r="AF45"/>
  <c r="AE45"/>
  <c r="AD45"/>
  <c r="AC45"/>
  <c r="AB45"/>
  <c r="AA45"/>
  <c r="Z45"/>
  <c r="Y45"/>
  <c r="X45"/>
  <c r="W45" s="1"/>
  <c r="V45"/>
  <c r="U45"/>
  <c r="T45"/>
  <c r="S45"/>
  <c r="R45"/>
  <c r="Q45"/>
  <c r="P45"/>
  <c r="O45"/>
  <c r="M45"/>
  <c r="M44" s="1"/>
  <c r="L45"/>
  <c r="K45"/>
  <c r="J45"/>
  <c r="I45"/>
  <c r="H45"/>
  <c r="G45"/>
  <c r="F45"/>
  <c r="E45"/>
  <c r="E44" s="1"/>
  <c r="D45"/>
  <c r="D44" s="1"/>
  <c r="C45"/>
  <c r="BE44"/>
  <c r="BC44"/>
  <c r="BB44"/>
  <c r="BA44"/>
  <c r="AZ44"/>
  <c r="AY44"/>
  <c r="AX44"/>
  <c r="AW44"/>
  <c r="AV44"/>
  <c r="AU44"/>
  <c r="AT44"/>
  <c r="AS44"/>
  <c r="AR44"/>
  <c r="AQ44"/>
  <c r="AP44"/>
  <c r="AO44"/>
  <c r="AN44"/>
  <c r="AM44"/>
  <c r="AL44"/>
  <c r="AK44"/>
  <c r="AJ44"/>
  <c r="AI44"/>
  <c r="AH44"/>
  <c r="AG44"/>
  <c r="AF44"/>
  <c r="AE44"/>
  <c r="AD44"/>
  <c r="AC44"/>
  <c r="AB44"/>
  <c r="AA44"/>
  <c r="Z44"/>
  <c r="Y44"/>
  <c r="X44"/>
  <c r="W44"/>
  <c r="V44"/>
  <c r="U44"/>
  <c r="T44"/>
  <c r="S44"/>
  <c r="R44"/>
  <c r="Q44"/>
  <c r="P44"/>
  <c r="O44"/>
  <c r="L44"/>
  <c r="K44"/>
  <c r="J44"/>
  <c r="I44"/>
  <c r="H44"/>
  <c r="C44" s="1"/>
  <c r="G44"/>
  <c r="F44"/>
  <c r="W43"/>
  <c r="C43"/>
  <c r="B43"/>
  <c r="W42"/>
  <c r="C42"/>
  <c r="B42"/>
  <c r="W41"/>
  <c r="C41"/>
  <c r="B41"/>
  <c r="W40"/>
  <c r="C40"/>
  <c r="B40"/>
  <c r="W39"/>
  <c r="C39"/>
  <c r="B39"/>
  <c r="W38"/>
  <c r="C38"/>
  <c r="B38"/>
  <c r="W37"/>
  <c r="C37"/>
  <c r="B37"/>
  <c r="W36"/>
  <c r="C36"/>
  <c r="B36"/>
  <c r="W35"/>
  <c r="C35"/>
  <c r="B35"/>
  <c r="W34"/>
  <c r="C34"/>
  <c r="B34"/>
  <c r="W33"/>
  <c r="C33"/>
  <c r="B33"/>
  <c r="W32"/>
  <c r="C32"/>
  <c r="B32"/>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C31" s="1"/>
  <c r="G31"/>
  <c r="F31"/>
  <c r="E31"/>
  <c r="D31"/>
  <c r="B31"/>
  <c r="W30"/>
  <c r="C30"/>
  <c r="B30"/>
  <c r="W29"/>
  <c r="C29"/>
  <c r="B29"/>
  <c r="W28"/>
  <c r="C28"/>
  <c r="B28"/>
  <c r="W27"/>
  <c r="C27"/>
  <c r="B27"/>
  <c r="W26"/>
  <c r="C26"/>
  <c r="B26"/>
  <c r="W25"/>
  <c r="C25"/>
  <c r="B25"/>
  <c r="W24"/>
  <c r="C24"/>
  <c r="B24"/>
  <c r="W23"/>
  <c r="C23"/>
  <c r="B23"/>
  <c r="W22"/>
  <c r="C22"/>
  <c r="B22"/>
  <c r="W21"/>
  <c r="C21"/>
  <c r="B21"/>
  <c r="W20"/>
  <c r="C20"/>
  <c r="B20"/>
  <c r="W19"/>
  <c r="C19"/>
  <c r="B19"/>
  <c r="W18"/>
  <c r="C18"/>
  <c r="B18"/>
  <c r="W17"/>
  <c r="C17"/>
  <c r="B17"/>
  <c r="W16"/>
  <c r="C16"/>
  <c r="B16"/>
  <c r="W15"/>
  <c r="C15"/>
  <c r="B15"/>
  <c r="W14"/>
  <c r="C14"/>
  <c r="B14"/>
  <c r="BE13"/>
  <c r="BD13"/>
  <c r="BC13"/>
  <c r="BB13"/>
  <c r="BA13"/>
  <c r="AZ13"/>
  <c r="AY13"/>
  <c r="AX13"/>
  <c r="AW13"/>
  <c r="AV13"/>
  <c r="AU13"/>
  <c r="AT13"/>
  <c r="AS13"/>
  <c r="AR13"/>
  <c r="AQ13"/>
  <c r="AP13"/>
  <c r="AO13"/>
  <c r="AN13"/>
  <c r="AM13"/>
  <c r="AL13"/>
  <c r="AK13"/>
  <c r="AJ13"/>
  <c r="AI13"/>
  <c r="AH13"/>
  <c r="AG13"/>
  <c r="AF13"/>
  <c r="AE13"/>
  <c r="AD13"/>
  <c r="AC13"/>
  <c r="AB13"/>
  <c r="AA13"/>
  <c r="Z13"/>
  <c r="Y13"/>
  <c r="X13"/>
  <c r="W13" s="1"/>
  <c r="V13"/>
  <c r="U13"/>
  <c r="T13"/>
  <c r="S13"/>
  <c r="R13"/>
  <c r="Q13"/>
  <c r="P13"/>
  <c r="O13"/>
  <c r="N13"/>
  <c r="M13"/>
  <c r="L13"/>
  <c r="K13"/>
  <c r="J13"/>
  <c r="I13"/>
  <c r="H13"/>
  <c r="G13"/>
  <c r="F13"/>
  <c r="E13"/>
  <c r="B13" s="1"/>
  <c r="D13"/>
  <c r="C13"/>
  <c r="W11"/>
  <c r="C11"/>
  <c r="B11"/>
  <c r="BE10"/>
  <c r="BE12" s="1"/>
  <c r="BD10"/>
  <c r="BC10"/>
  <c r="BC12" s="1"/>
  <c r="BB10"/>
  <c r="BB12" s="1"/>
  <c r="BA10"/>
  <c r="BA12" s="1"/>
  <c r="AZ10"/>
  <c r="AY10"/>
  <c r="AY12" s="1"/>
  <c r="AX10"/>
  <c r="AW10"/>
  <c r="AW12" s="1"/>
  <c r="AV10"/>
  <c r="AU10"/>
  <c r="AT10"/>
  <c r="AT12" s="1"/>
  <c r="AS10"/>
  <c r="AS12" s="1"/>
  <c r="AR10"/>
  <c r="AR12" s="1"/>
  <c r="AQ10"/>
  <c r="AQ12" s="1"/>
  <c r="AP10"/>
  <c r="AP12" s="1"/>
  <c r="AO10"/>
  <c r="AO12" s="1"/>
  <c r="AN10"/>
  <c r="AN12" s="1"/>
  <c r="AM10"/>
  <c r="AM12" s="1"/>
  <c r="AL10"/>
  <c r="AL12" s="1"/>
  <c r="AK10"/>
  <c r="AJ10"/>
  <c r="AJ12" s="1"/>
  <c r="AI10"/>
  <c r="AI12" s="1"/>
  <c r="AH10"/>
  <c r="AH12" s="1"/>
  <c r="AG10"/>
  <c r="AG12" s="1"/>
  <c r="AF10"/>
  <c r="AF12" s="1"/>
  <c r="AE10"/>
  <c r="AE12" s="1"/>
  <c r="AD10"/>
  <c r="AD12" s="1"/>
  <c r="AC10"/>
  <c r="AC12" s="1"/>
  <c r="AB10"/>
  <c r="AA10"/>
  <c r="AA12" s="1"/>
  <c r="Z10"/>
  <c r="Z12" s="1"/>
  <c r="Y10"/>
  <c r="Y12" s="1"/>
  <c r="X10"/>
  <c r="X12" s="1"/>
  <c r="V10"/>
  <c r="V12" s="1"/>
  <c r="U10"/>
  <c r="U12" s="1"/>
  <c r="T10"/>
  <c r="T12" s="1"/>
  <c r="S10"/>
  <c r="S12" s="1"/>
  <c r="R10"/>
  <c r="R12" s="1"/>
  <c r="Q10"/>
  <c r="Q12" s="1"/>
  <c r="P10"/>
  <c r="P12" s="1"/>
  <c r="O10"/>
  <c r="M10"/>
  <c r="L10"/>
  <c r="L12" s="1"/>
  <c r="K10"/>
  <c r="K12" s="1"/>
  <c r="J10"/>
  <c r="J12" s="1"/>
  <c r="I10"/>
  <c r="I12" s="1"/>
  <c r="H10"/>
  <c r="H12" s="1"/>
  <c r="G10"/>
  <c r="G12" s="1"/>
  <c r="C12" s="1"/>
  <c r="F10"/>
  <c r="F12" s="1"/>
  <c r="E10"/>
  <c r="D10"/>
  <c r="C10"/>
  <c r="W9"/>
  <c r="C9"/>
  <c r="B9"/>
  <c r="W8"/>
  <c r="C8"/>
  <c r="B8"/>
  <c r="W7"/>
  <c r="C7"/>
  <c r="B7"/>
  <c r="W6"/>
  <c r="C6"/>
  <c r="B6"/>
  <c r="W5"/>
  <c r="C5"/>
  <c r="B5"/>
  <c r="W4"/>
  <c r="C4"/>
  <c r="B4"/>
  <c r="W106" i="6"/>
  <c r="W105"/>
  <c r="W104"/>
  <c r="W103"/>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Q99"/>
  <c r="P99"/>
  <c r="O99"/>
  <c r="N99"/>
  <c r="M99"/>
  <c r="L99"/>
  <c r="K99"/>
  <c r="J99"/>
  <c r="I99"/>
  <c r="H99"/>
  <c r="G99"/>
  <c r="F99"/>
  <c r="E99"/>
  <c r="D99"/>
  <c r="C99"/>
  <c r="W98"/>
  <c r="B98"/>
  <c r="W97"/>
  <c r="B97"/>
  <c r="W96"/>
  <c r="B96"/>
  <c r="W95"/>
  <c r="W99" s="1"/>
  <c r="B95"/>
  <c r="B99" s="1"/>
  <c r="W93"/>
  <c r="B93"/>
  <c r="W92"/>
  <c r="B92"/>
  <c r="W91"/>
  <c r="B91"/>
  <c r="W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W87"/>
  <c r="B87"/>
  <c r="W86"/>
  <c r="B86"/>
  <c r="W85"/>
  <c r="B85"/>
  <c r="W84"/>
  <c r="B84"/>
  <c r="W83"/>
  <c r="B83"/>
  <c r="W81"/>
  <c r="B81"/>
  <c r="W80"/>
  <c r="B80"/>
  <c r="W79"/>
  <c r="B79"/>
  <c r="W78"/>
  <c r="B78"/>
  <c r="BE77"/>
  <c r="BD77"/>
  <c r="BC77"/>
  <c r="BB77"/>
  <c r="BA77"/>
  <c r="AT77"/>
  <c r="AS77"/>
  <c r="AR77"/>
  <c r="AQ77"/>
  <c r="AP77"/>
  <c r="AO77"/>
  <c r="AN77"/>
  <c r="AM77"/>
  <c r="AL77"/>
  <c r="AK77"/>
  <c r="AJ77"/>
  <c r="AI77"/>
  <c r="AH77"/>
  <c r="AG77"/>
  <c r="AF77"/>
  <c r="AE77"/>
  <c r="AD77"/>
  <c r="AC77"/>
  <c r="AB77"/>
  <c r="AA77"/>
  <c r="Z77"/>
  <c r="Y77"/>
  <c r="X77"/>
  <c r="W77"/>
  <c r="V77"/>
  <c r="U77"/>
  <c r="T77"/>
  <c r="S77"/>
  <c r="R77"/>
  <c r="Q77"/>
  <c r="P77"/>
  <c r="O77"/>
  <c r="N77"/>
  <c r="M77"/>
  <c r="L77"/>
  <c r="K77"/>
  <c r="J77"/>
  <c r="I77"/>
  <c r="H77"/>
  <c r="G77"/>
  <c r="F77"/>
  <c r="E77"/>
  <c r="D77"/>
  <c r="C77"/>
  <c r="B77"/>
  <c r="W75"/>
  <c r="B75"/>
  <c r="W74"/>
  <c r="B74"/>
  <c r="W73"/>
  <c r="B73"/>
  <c r="W72"/>
  <c r="B72"/>
  <c r="W71"/>
  <c r="B71"/>
  <c r="W70"/>
  <c r="B70"/>
  <c r="W69"/>
  <c r="B69"/>
  <c r="BE68"/>
  <c r="BD68"/>
  <c r="BC68"/>
  <c r="BB68"/>
  <c r="BA68"/>
  <c r="AT68"/>
  <c r="AS68"/>
  <c r="AR68"/>
  <c r="AQ68"/>
  <c r="AP68"/>
  <c r="AO68"/>
  <c r="AN68"/>
  <c r="AM68"/>
  <c r="AL68"/>
  <c r="AK68"/>
  <c r="AJ68"/>
  <c r="AI68"/>
  <c r="AH68"/>
  <c r="AG68"/>
  <c r="AF68"/>
  <c r="AE68"/>
  <c r="AD68"/>
  <c r="AC68"/>
  <c r="AB68"/>
  <c r="AA68"/>
  <c r="Z68"/>
  <c r="Y68"/>
  <c r="X68"/>
  <c r="W68"/>
  <c r="V68"/>
  <c r="U68"/>
  <c r="T68"/>
  <c r="S68"/>
  <c r="R68"/>
  <c r="Q68"/>
  <c r="P68"/>
  <c r="O68"/>
  <c r="N68"/>
  <c r="M68"/>
  <c r="L68"/>
  <c r="K68"/>
  <c r="J68"/>
  <c r="I68"/>
  <c r="H68"/>
  <c r="G68"/>
  <c r="F68"/>
  <c r="E68"/>
  <c r="D68"/>
  <c r="C68"/>
  <c r="B68"/>
  <c r="W66"/>
  <c r="B66"/>
  <c r="W65"/>
  <c r="B65"/>
  <c r="W64"/>
  <c r="B64"/>
  <c r="W63"/>
  <c r="B63"/>
  <c r="W62"/>
  <c r="B62"/>
  <c r="W61"/>
  <c r="B61"/>
  <c r="W60"/>
  <c r="B60"/>
  <c r="W59"/>
  <c r="B59"/>
  <c r="W58"/>
  <c r="B58"/>
  <c r="W57"/>
  <c r="B57"/>
  <c r="W56"/>
  <c r="B56"/>
  <c r="W55"/>
  <c r="B55"/>
  <c r="W54"/>
  <c r="B54"/>
  <c r="BE53"/>
  <c r="BD53"/>
  <c r="BD51" s="1"/>
  <c r="BC53"/>
  <c r="BB53"/>
  <c r="BA53"/>
  <c r="AT53"/>
  <c r="AS53"/>
  <c r="AR53"/>
  <c r="AQ53"/>
  <c r="AQ51" s="1"/>
  <c r="AP53"/>
  <c r="AP51" s="1"/>
  <c r="AO53"/>
  <c r="AO51" s="1"/>
  <c r="AN53"/>
  <c r="AN51" s="1"/>
  <c r="AM53"/>
  <c r="AL53"/>
  <c r="AL51" s="1"/>
  <c r="AK53"/>
  <c r="AK51" s="1"/>
  <c r="AJ53"/>
  <c r="AJ51" s="1"/>
  <c r="AI53"/>
  <c r="AH53"/>
  <c r="AG53"/>
  <c r="AF53"/>
  <c r="AF51" s="1"/>
  <c r="AE53"/>
  <c r="AE51" s="1"/>
  <c r="AD53"/>
  <c r="AC53"/>
  <c r="AB53"/>
  <c r="AA53"/>
  <c r="Z53"/>
  <c r="Y53"/>
  <c r="X53"/>
  <c r="W53"/>
  <c r="V53"/>
  <c r="U53"/>
  <c r="T53"/>
  <c r="S53"/>
  <c r="R53"/>
  <c r="Q53"/>
  <c r="P53"/>
  <c r="O53"/>
  <c r="N53"/>
  <c r="M53"/>
  <c r="M51" s="1"/>
  <c r="L53"/>
  <c r="K53"/>
  <c r="J53"/>
  <c r="I53"/>
  <c r="H53"/>
  <c r="G53"/>
  <c r="F53"/>
  <c r="E53"/>
  <c r="D53"/>
  <c r="D51" s="1"/>
  <c r="C53"/>
  <c r="B53"/>
  <c r="B51" s="1"/>
  <c r="BE51"/>
  <c r="BC51"/>
  <c r="BB51"/>
  <c r="BA51"/>
  <c r="AT51"/>
  <c r="AS51"/>
  <c r="AR51"/>
  <c r="AM51"/>
  <c r="AI51"/>
  <c r="AH51"/>
  <c r="AG51"/>
  <c r="AD51"/>
  <c r="AC51"/>
  <c r="AB51"/>
  <c r="AA51"/>
  <c r="Z51"/>
  <c r="Y51"/>
  <c r="X51"/>
  <c r="W51"/>
  <c r="V51"/>
  <c r="U51"/>
  <c r="T51"/>
  <c r="S51"/>
  <c r="R51"/>
  <c r="Q51"/>
  <c r="P51"/>
  <c r="O51"/>
  <c r="N51"/>
  <c r="L51"/>
  <c r="K51"/>
  <c r="J51"/>
  <c r="I51"/>
  <c r="H51"/>
  <c r="G51"/>
  <c r="F51"/>
  <c r="E51"/>
  <c r="C51"/>
  <c r="W49"/>
  <c r="B49"/>
  <c r="W47"/>
  <c r="B47"/>
  <c r="W46"/>
  <c r="B46"/>
  <c r="W45"/>
  <c r="B45"/>
  <c r="W44"/>
  <c r="B44"/>
  <c r="W43"/>
  <c r="B43"/>
  <c r="W42"/>
  <c r="B42"/>
  <c r="W41"/>
  <c r="B41"/>
  <c r="W40"/>
  <c r="B40"/>
  <c r="W39"/>
  <c r="B39"/>
  <c r="W38"/>
  <c r="B38"/>
  <c r="W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B34"/>
  <c r="W33"/>
  <c r="B33"/>
  <c r="W32"/>
  <c r="B32"/>
  <c r="W31"/>
  <c r="B31"/>
  <c r="W30"/>
  <c r="B30"/>
  <c r="W29"/>
  <c r="B29"/>
  <c r="W28"/>
  <c r="B28"/>
  <c r="W27"/>
  <c r="B27"/>
  <c r="W26"/>
  <c r="B26"/>
  <c r="W25"/>
  <c r="B25"/>
  <c r="W24"/>
  <c r="B24"/>
  <c r="BE23"/>
  <c r="W23"/>
  <c r="B23"/>
  <c r="BE22"/>
  <c r="W22"/>
  <c r="B22"/>
  <c r="BE21"/>
  <c r="AZ21"/>
  <c r="AY21"/>
  <c r="AX21"/>
  <c r="AW21"/>
  <c r="AV21"/>
  <c r="AU21"/>
  <c r="W21"/>
  <c r="B21"/>
  <c r="BE20"/>
  <c r="BD20"/>
  <c r="AZ20"/>
  <c r="AY20"/>
  <c r="AX20"/>
  <c r="AW20"/>
  <c r="AV20"/>
  <c r="AU20"/>
  <c r="W20"/>
  <c r="B20"/>
  <c r="AZ19"/>
  <c r="AY19"/>
  <c r="AX19"/>
  <c r="AW19"/>
  <c r="AU19"/>
  <c r="W19"/>
  <c r="B19"/>
  <c r="AY18"/>
  <c r="AW18"/>
  <c r="W18"/>
  <c r="B18"/>
  <c r="BE17"/>
  <c r="BD17"/>
  <c r="BC17"/>
  <c r="BB17"/>
  <c r="BA17"/>
  <c r="AZ17"/>
  <c r="AY17"/>
  <c r="AX17"/>
  <c r="AW17"/>
  <c r="AV17"/>
  <c r="AU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B17"/>
  <c r="W14"/>
  <c r="B14"/>
  <c r="BE12"/>
  <c r="BE15" s="1"/>
  <c r="BC12"/>
  <c r="BC15" s="1"/>
  <c r="BB12"/>
  <c r="BB15" s="1"/>
  <c r="BA12"/>
  <c r="BA15" s="1"/>
  <c r="AT12"/>
  <c r="AT15" s="1"/>
  <c r="AS12"/>
  <c r="AS15" s="1"/>
  <c r="AR12"/>
  <c r="AR15" s="1"/>
  <c r="AQ12"/>
  <c r="AP12"/>
  <c r="AO12"/>
  <c r="AN12"/>
  <c r="AM12"/>
  <c r="AM15" s="1"/>
  <c r="AL12"/>
  <c r="AK12"/>
  <c r="AJ12"/>
  <c r="AI12"/>
  <c r="AI15" s="1"/>
  <c r="AH12"/>
  <c r="AH15" s="1"/>
  <c r="AG12"/>
  <c r="AF12"/>
  <c r="AE12"/>
  <c r="AD12"/>
  <c r="AD15" s="1"/>
  <c r="AC12"/>
  <c r="AC15" s="1"/>
  <c r="AB12"/>
  <c r="AB15" s="1"/>
  <c r="AA12"/>
  <c r="AA15" s="1"/>
  <c r="Z12"/>
  <c r="Z15" s="1"/>
  <c r="Y12"/>
  <c r="X12"/>
  <c r="X15" s="1"/>
  <c r="V12"/>
  <c r="V15" s="1"/>
  <c r="U12"/>
  <c r="U15" s="1"/>
  <c r="T12"/>
  <c r="T15" s="1"/>
  <c r="S12"/>
  <c r="S15" s="1"/>
  <c r="R12"/>
  <c r="R15" s="1"/>
  <c r="Q12"/>
  <c r="Q15" s="1"/>
  <c r="P12"/>
  <c r="P15" s="1"/>
  <c r="O12"/>
  <c r="O15" s="1"/>
  <c r="N12"/>
  <c r="N15" s="1"/>
  <c r="M12"/>
  <c r="L12"/>
  <c r="L15" s="1"/>
  <c r="K12"/>
  <c r="K15" s="1"/>
  <c r="J12"/>
  <c r="J15" s="1"/>
  <c r="I12"/>
  <c r="I15" s="1"/>
  <c r="H12"/>
  <c r="H15" s="1"/>
  <c r="G12"/>
  <c r="G15" s="1"/>
  <c r="F12"/>
  <c r="F15" s="1"/>
  <c r="E12"/>
  <c r="E15" s="1"/>
  <c r="D12"/>
  <c r="C12"/>
  <c r="C15" s="1"/>
  <c r="W11"/>
  <c r="B11"/>
  <c r="W10"/>
  <c r="B10"/>
  <c r="W9"/>
  <c r="B9"/>
  <c r="W8"/>
  <c r="B8"/>
  <c r="W7"/>
  <c r="B7"/>
  <c r="BD12"/>
  <c r="AZ12"/>
  <c r="AZ15" s="1"/>
  <c r="AY6"/>
  <c r="AY12" s="1"/>
  <c r="AY15" s="1"/>
  <c r="AX12"/>
  <c r="AX15" s="1"/>
  <c r="AW6"/>
  <c r="AW12" s="1"/>
  <c r="AW15" s="1"/>
  <c r="AV12"/>
  <c r="AV15" s="1"/>
  <c r="AU12"/>
  <c r="AU15" s="1"/>
  <c r="W6"/>
  <c r="B6"/>
  <c r="B4" i="5"/>
  <c r="C4"/>
  <c r="B5"/>
  <c r="C5"/>
  <c r="B6"/>
  <c r="C6"/>
  <c r="B7"/>
  <c r="C7"/>
  <c r="B8"/>
  <c r="C8"/>
  <c r="B9"/>
  <c r="C9"/>
  <c r="C10"/>
  <c r="B11"/>
  <c r="C11"/>
  <c r="C12"/>
  <c r="C13"/>
  <c r="B14"/>
  <c r="C14"/>
  <c r="B15"/>
  <c r="C15"/>
  <c r="B16"/>
  <c r="C16"/>
  <c r="B17"/>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C44"/>
  <c r="C45"/>
  <c r="B46"/>
  <c r="C46"/>
  <c r="B47"/>
  <c r="C47"/>
  <c r="B48"/>
  <c r="C48"/>
  <c r="B49"/>
  <c r="C49"/>
  <c r="B50"/>
  <c r="C50"/>
  <c r="B51"/>
  <c r="C51"/>
  <c r="B52"/>
  <c r="C52"/>
  <c r="B53"/>
  <c r="C53"/>
  <c r="B54"/>
  <c r="C54"/>
  <c r="B55"/>
  <c r="C55"/>
  <c r="B56"/>
  <c r="C56"/>
  <c r="B57"/>
  <c r="C57"/>
  <c r="B58"/>
  <c r="C58"/>
  <c r="C59"/>
  <c r="B60"/>
  <c r="C60"/>
  <c r="B61"/>
  <c r="C61"/>
  <c r="B62"/>
  <c r="C62"/>
  <c r="B63"/>
  <c r="C63"/>
  <c r="B64"/>
  <c r="C64"/>
  <c r="B65"/>
  <c r="C65"/>
  <c r="B66"/>
  <c r="C66"/>
  <c r="C67"/>
  <c r="B68"/>
  <c r="C68"/>
  <c r="B69"/>
  <c r="C69"/>
  <c r="B70"/>
  <c r="C70"/>
  <c r="B71"/>
  <c r="C71"/>
  <c r="B72"/>
  <c r="C72"/>
  <c r="B73"/>
  <c r="C73"/>
  <c r="B74"/>
  <c r="C74"/>
  <c r="B75"/>
  <c r="C75"/>
  <c r="B76"/>
  <c r="C76"/>
  <c r="C77"/>
  <c r="B78"/>
  <c r="C78"/>
  <c r="B79"/>
  <c r="C79"/>
  <c r="B80"/>
  <c r="C80"/>
  <c r="B81"/>
  <c r="C81"/>
  <c r="B82"/>
  <c r="C82"/>
  <c r="B83"/>
  <c r="C83"/>
  <c r="B84"/>
  <c r="C84"/>
  <c r="B85"/>
  <c r="C85"/>
  <c r="B86"/>
  <c r="C86"/>
  <c r="B87"/>
  <c r="C87"/>
  <c r="B88"/>
  <c r="C88"/>
  <c r="B89"/>
  <c r="C89"/>
  <c r="B90"/>
  <c r="C90"/>
  <c r="B91"/>
  <c r="C91"/>
  <c r="B92"/>
  <c r="C92"/>
  <c r="W85"/>
  <c r="W84"/>
  <c r="W83"/>
  <c r="W82"/>
  <c r="W81"/>
  <c r="W80"/>
  <c r="W79"/>
  <c r="W78"/>
  <c r="W76"/>
  <c r="W75"/>
  <c r="W74"/>
  <c r="W73"/>
  <c r="W71"/>
  <c r="W70"/>
  <c r="W69"/>
  <c r="W68"/>
  <c r="W66"/>
  <c r="W65"/>
  <c r="W64"/>
  <c r="W63"/>
  <c r="W62"/>
  <c r="W61"/>
  <c r="W60"/>
  <c r="W58"/>
  <c r="W57"/>
  <c r="W56"/>
  <c r="W55"/>
  <c r="W54"/>
  <c r="W53"/>
  <c r="W52"/>
  <c r="W51"/>
  <c r="W50"/>
  <c r="W49"/>
  <c r="W48"/>
  <c r="W47"/>
  <c r="W46"/>
  <c r="W43"/>
  <c r="W42"/>
  <c r="W41"/>
  <c r="W40"/>
  <c r="W39"/>
  <c r="W38"/>
  <c r="W37"/>
  <c r="W36"/>
  <c r="W35"/>
  <c r="W34"/>
  <c r="W33"/>
  <c r="W32"/>
  <c r="W30"/>
  <c r="W29"/>
  <c r="W28"/>
  <c r="W27"/>
  <c r="W26"/>
  <c r="W25"/>
  <c r="W24"/>
  <c r="W23"/>
  <c r="W22"/>
  <c r="W21"/>
  <c r="W20"/>
  <c r="W19"/>
  <c r="W18"/>
  <c r="W17"/>
  <c r="W16"/>
  <c r="W15"/>
  <c r="W14"/>
  <c r="W11"/>
  <c r="W9"/>
  <c r="W8"/>
  <c r="W7"/>
  <c r="W6"/>
  <c r="W5"/>
  <c r="W4"/>
  <c r="BE86"/>
  <c r="BD86"/>
  <c r="BC86"/>
  <c r="BB86"/>
  <c r="BA86"/>
  <c r="AZ86"/>
  <c r="AY86"/>
  <c r="AX86"/>
  <c r="AW86"/>
  <c r="AV86"/>
  <c r="AU86"/>
  <c r="AT86"/>
  <c r="AS86"/>
  <c r="AR86"/>
  <c r="AQ86"/>
  <c r="AP86"/>
  <c r="AO86"/>
  <c r="AN86"/>
  <c r="AM86"/>
  <c r="AL86"/>
  <c r="AK86"/>
  <c r="AJ86"/>
  <c r="AI86"/>
  <c r="AH86"/>
  <c r="AG86"/>
  <c r="AF86"/>
  <c r="AE86"/>
  <c r="AD86"/>
  <c r="AC86"/>
  <c r="AB86"/>
  <c r="AA86"/>
  <c r="Z86"/>
  <c r="Y86"/>
  <c r="X86"/>
  <c r="W86" s="1"/>
  <c r="V86"/>
  <c r="U86"/>
  <c r="T86"/>
  <c r="S86"/>
  <c r="R86"/>
  <c r="P86"/>
  <c r="O86"/>
  <c r="N86"/>
  <c r="M86"/>
  <c r="L86"/>
  <c r="K86"/>
  <c r="J86"/>
  <c r="I86"/>
  <c r="H86"/>
  <c r="G86"/>
  <c r="F86"/>
  <c r="E86"/>
  <c r="D86"/>
  <c r="BE77"/>
  <c r="BD77"/>
  <c r="BC77"/>
  <c r="BB77"/>
  <c r="BA77"/>
  <c r="AZ77"/>
  <c r="AY77"/>
  <c r="AX77"/>
  <c r="AW77"/>
  <c r="AV77"/>
  <c r="AU77"/>
  <c r="V77"/>
  <c r="U77"/>
  <c r="T77"/>
  <c r="S77"/>
  <c r="R77"/>
  <c r="Q77"/>
  <c r="P77"/>
  <c r="E77"/>
  <c r="B77" s="1"/>
  <c r="D77"/>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G72"/>
  <c r="F72"/>
  <c r="E72"/>
  <c r="D72"/>
  <c r="BE67"/>
  <c r="BD67"/>
  <c r="BC67"/>
  <c r="BB67"/>
  <c r="BA67"/>
  <c r="AZ67"/>
  <c r="AY67"/>
  <c r="AX67"/>
  <c r="AW67"/>
  <c r="AV67"/>
  <c r="AU67"/>
  <c r="AT67"/>
  <c r="AS67"/>
  <c r="AR67"/>
  <c r="AQ67"/>
  <c r="AP67"/>
  <c r="AO67"/>
  <c r="AN67"/>
  <c r="AM67"/>
  <c r="AL67"/>
  <c r="AK67"/>
  <c r="AJ67"/>
  <c r="AI67"/>
  <c r="AH67"/>
  <c r="AG67"/>
  <c r="AF67"/>
  <c r="AE67"/>
  <c r="AD67"/>
  <c r="AC67"/>
  <c r="AB67"/>
  <c r="AA67"/>
  <c r="Z67"/>
  <c r="Y67"/>
  <c r="X67"/>
  <c r="W67" s="1"/>
  <c r="V67"/>
  <c r="U67"/>
  <c r="U44" s="1"/>
  <c r="T67"/>
  <c r="S67"/>
  <c r="R67"/>
  <c r="Q67"/>
  <c r="Q44" s="1"/>
  <c r="P67"/>
  <c r="M67"/>
  <c r="M44" s="1"/>
  <c r="L67"/>
  <c r="K67"/>
  <c r="K44" s="1"/>
  <c r="J67"/>
  <c r="I67"/>
  <c r="H67"/>
  <c r="G67"/>
  <c r="F67"/>
  <c r="E67"/>
  <c r="D67"/>
  <c r="BE59"/>
  <c r="BD59"/>
  <c r="BC59"/>
  <c r="BB59"/>
  <c r="BA59"/>
  <c r="AZ59"/>
  <c r="AY59"/>
  <c r="AX59"/>
  <c r="AW59"/>
  <c r="AV59"/>
  <c r="AU59"/>
  <c r="AT59"/>
  <c r="AS59"/>
  <c r="AR59"/>
  <c r="AQ59"/>
  <c r="AP59"/>
  <c r="AO59"/>
  <c r="AN59"/>
  <c r="AM59"/>
  <c r="AL59"/>
  <c r="AK59"/>
  <c r="AJ59"/>
  <c r="AI59"/>
  <c r="AH59"/>
  <c r="AG59"/>
  <c r="AF59"/>
  <c r="AE59"/>
  <c r="AD59"/>
  <c r="AC59"/>
  <c r="AB59"/>
  <c r="AA59"/>
  <c r="Z59"/>
  <c r="Y59"/>
  <c r="Y44" s="1"/>
  <c r="X59"/>
  <c r="W59" s="1"/>
  <c r="V59"/>
  <c r="U59"/>
  <c r="T59"/>
  <c r="T44" s="1"/>
  <c r="S59"/>
  <c r="R59"/>
  <c r="Q59"/>
  <c r="P59"/>
  <c r="P44" s="1"/>
  <c r="M59"/>
  <c r="L59"/>
  <c r="K59"/>
  <c r="J59"/>
  <c r="I59"/>
  <c r="H59"/>
  <c r="G59"/>
  <c r="F59"/>
  <c r="E59"/>
  <c r="B59" s="1"/>
  <c r="D59"/>
  <c r="BE45"/>
  <c r="BD45"/>
  <c r="BC45"/>
  <c r="BC44" s="1"/>
  <c r="BC12" s="1"/>
  <c r="BB45"/>
  <c r="BA45"/>
  <c r="AZ45"/>
  <c r="AZ44" s="1"/>
  <c r="AY45"/>
  <c r="AY44" s="1"/>
  <c r="AY12" s="1"/>
  <c r="AX45"/>
  <c r="AW45"/>
  <c r="AV45"/>
  <c r="AV44" s="1"/>
  <c r="AU45"/>
  <c r="AU44" s="1"/>
  <c r="AT45"/>
  <c r="AS45"/>
  <c r="AR45"/>
  <c r="AR44" s="1"/>
  <c r="AQ45"/>
  <c r="AQ44" s="1"/>
  <c r="AP45"/>
  <c r="AO45"/>
  <c r="AN45"/>
  <c r="AM45"/>
  <c r="AM44" s="1"/>
  <c r="AM12" s="1"/>
  <c r="AL45"/>
  <c r="AK45"/>
  <c r="AJ45"/>
  <c r="AI45"/>
  <c r="AH45"/>
  <c r="AG45"/>
  <c r="AF45"/>
  <c r="AE45"/>
  <c r="AE44" s="1"/>
  <c r="AD45"/>
  <c r="AC45"/>
  <c r="AB45"/>
  <c r="AA45"/>
  <c r="AA44" s="1"/>
  <c r="Z45"/>
  <c r="Y45"/>
  <c r="X45"/>
  <c r="W45" s="1"/>
  <c r="V45"/>
  <c r="U45"/>
  <c r="T45"/>
  <c r="S45"/>
  <c r="R45"/>
  <c r="Q45"/>
  <c r="P45"/>
  <c r="O45"/>
  <c r="M45"/>
  <c r="L45"/>
  <c r="K45"/>
  <c r="J45"/>
  <c r="J44" s="1"/>
  <c r="I45"/>
  <c r="H45"/>
  <c r="G45"/>
  <c r="F45"/>
  <c r="F44" s="1"/>
  <c r="F12" s="1"/>
  <c r="E45"/>
  <c r="D45"/>
  <c r="BE44"/>
  <c r="BB44"/>
  <c r="BA44"/>
  <c r="AX44"/>
  <c r="AW44"/>
  <c r="AT44"/>
  <c r="AS44"/>
  <c r="AP44"/>
  <c r="AO44"/>
  <c r="AH44"/>
  <c r="AG44"/>
  <c r="AC44"/>
  <c r="AB44"/>
  <c r="X44"/>
  <c r="V44"/>
  <c r="S44"/>
  <c r="R44"/>
  <c r="O44"/>
  <c r="I44"/>
  <c r="I12" s="1"/>
  <c r="G44"/>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G31"/>
  <c r="F31"/>
  <c r="E31"/>
  <c r="D31"/>
  <c r="BE13"/>
  <c r="BD13"/>
  <c r="BC13"/>
  <c r="BB13"/>
  <c r="BA13"/>
  <c r="AZ13"/>
  <c r="AY13"/>
  <c r="AX13"/>
  <c r="AW13"/>
  <c r="AV13"/>
  <c r="AU13"/>
  <c r="AT13"/>
  <c r="AS13"/>
  <c r="AR13"/>
  <c r="AQ13"/>
  <c r="AP13"/>
  <c r="AO13"/>
  <c r="AN13"/>
  <c r="AM13"/>
  <c r="AL13"/>
  <c r="AK13"/>
  <c r="AJ13"/>
  <c r="AI13"/>
  <c r="AH13"/>
  <c r="AG13"/>
  <c r="AF13"/>
  <c r="AE13"/>
  <c r="AD13"/>
  <c r="AC13"/>
  <c r="AB13"/>
  <c r="AA13"/>
  <c r="Z13"/>
  <c r="Y13"/>
  <c r="X13"/>
  <c r="V13"/>
  <c r="U13"/>
  <c r="T13"/>
  <c r="S13"/>
  <c r="R13"/>
  <c r="Q13"/>
  <c r="P13"/>
  <c r="O13"/>
  <c r="N13"/>
  <c r="M13"/>
  <c r="L13"/>
  <c r="K13"/>
  <c r="J13"/>
  <c r="I13"/>
  <c r="H13"/>
  <c r="G13"/>
  <c r="F13"/>
  <c r="E13"/>
  <c r="D13"/>
  <c r="BB12"/>
  <c r="AH12"/>
  <c r="BE10"/>
  <c r="BE12" s="1"/>
  <c r="BD10"/>
  <c r="BC10"/>
  <c r="BB10"/>
  <c r="BA10"/>
  <c r="BA12" s="1"/>
  <c r="AZ10"/>
  <c r="AZ12" s="1"/>
  <c r="AY10"/>
  <c r="AX10"/>
  <c r="AW10"/>
  <c r="AW12" s="1"/>
  <c r="AV10"/>
  <c r="AU10"/>
  <c r="AT10"/>
  <c r="AS10"/>
  <c r="AS12" s="1"/>
  <c r="AR10"/>
  <c r="AR12" s="1"/>
  <c r="AQ10"/>
  <c r="AP10"/>
  <c r="AP12" s="1"/>
  <c r="AO10"/>
  <c r="AO12" s="1"/>
  <c r="AN10"/>
  <c r="AM10"/>
  <c r="AL10"/>
  <c r="AK10"/>
  <c r="AJ10"/>
  <c r="AI10"/>
  <c r="AH10"/>
  <c r="AG10"/>
  <c r="AG12" s="1"/>
  <c r="AF10"/>
  <c r="AE10"/>
  <c r="AD10"/>
  <c r="AC10"/>
  <c r="AC12" s="1"/>
  <c r="AB10"/>
  <c r="AB12" s="1"/>
  <c r="AA10"/>
  <c r="AA12" s="1"/>
  <c r="Z10"/>
  <c r="Y10"/>
  <c r="Y12" s="1"/>
  <c r="X10"/>
  <c r="V10"/>
  <c r="U10"/>
  <c r="U12" s="1"/>
  <c r="T10"/>
  <c r="T12" s="1"/>
  <c r="S10"/>
  <c r="S12" s="1"/>
  <c r="R10"/>
  <c r="R12" s="1"/>
  <c r="Q10"/>
  <c r="P10"/>
  <c r="P12" s="1"/>
  <c r="O10"/>
  <c r="M10"/>
  <c r="L10"/>
  <c r="K10"/>
  <c r="K12" s="1"/>
  <c r="J10"/>
  <c r="I10"/>
  <c r="H10"/>
  <c r="G10"/>
  <c r="G12" s="1"/>
  <c r="F10"/>
  <c r="E10"/>
  <c r="D10"/>
  <c r="O15" i="10" l="1"/>
  <c r="M15"/>
  <c r="J15"/>
  <c r="B17"/>
  <c r="AJ15"/>
  <c r="W12"/>
  <c r="W15" s="1"/>
  <c r="AL15"/>
  <c r="AF15"/>
  <c r="B12"/>
  <c r="B15" s="1"/>
  <c r="L70" i="8"/>
  <c r="L58"/>
  <c r="I12"/>
  <c r="B31"/>
  <c r="J31"/>
  <c r="D31"/>
  <c r="L49"/>
  <c r="D12"/>
  <c r="J12"/>
  <c r="E12"/>
  <c r="B12"/>
  <c r="L33"/>
  <c r="L31" s="1"/>
  <c r="L12" s="1"/>
  <c r="L9"/>
  <c r="D15" i="6"/>
  <c r="AO15"/>
  <c r="AN15"/>
  <c r="AK15"/>
  <c r="M15"/>
  <c r="BD15"/>
  <c r="AQ15"/>
  <c r="AP15"/>
  <c r="AL15"/>
  <c r="AJ15"/>
  <c r="AG15"/>
  <c r="AF15"/>
  <c r="AE15"/>
  <c r="Y15"/>
  <c r="B12"/>
  <c r="B15" s="1"/>
  <c r="W12"/>
  <c r="W15" s="1"/>
  <c r="B67" i="7"/>
  <c r="AK12"/>
  <c r="M12"/>
  <c r="E12"/>
  <c r="BD12"/>
  <c r="B44"/>
  <c r="D12"/>
  <c r="B45"/>
  <c r="AB12"/>
  <c r="AZ12"/>
  <c r="AX12"/>
  <c r="AV12"/>
  <c r="AU12"/>
  <c r="W10"/>
  <c r="W12"/>
  <c r="B10"/>
  <c r="BD44" i="5"/>
  <c r="BD12" s="1"/>
  <c r="AU12"/>
  <c r="AV12"/>
  <c r="AX12"/>
  <c r="AF44"/>
  <c r="AF12"/>
  <c r="AI44"/>
  <c r="AI12" s="1"/>
  <c r="AJ44"/>
  <c r="AJ12" s="1"/>
  <c r="AK44"/>
  <c r="AK12"/>
  <c r="AL44"/>
  <c r="AL12"/>
  <c r="AN44"/>
  <c r="AN12" s="1"/>
  <c r="AE12"/>
  <c r="M12"/>
  <c r="Q12"/>
  <c r="V12"/>
  <c r="B67"/>
  <c r="B13"/>
  <c r="B10"/>
  <c r="B45"/>
  <c r="W13"/>
  <c r="W10"/>
  <c r="AQ12"/>
  <c r="AT12"/>
  <c r="L44"/>
  <c r="L12" s="1"/>
  <c r="Q86"/>
  <c r="X12"/>
  <c r="E44"/>
  <c r="E12" s="1"/>
  <c r="Z44"/>
  <c r="Z12" s="1"/>
  <c r="AD44"/>
  <c r="AD12" s="1"/>
  <c r="J12"/>
  <c r="D44"/>
  <c r="H44"/>
  <c r="B12" i="7" l="1"/>
  <c r="B44" i="5"/>
  <c r="W44"/>
  <c r="W12"/>
  <c r="D12"/>
  <c r="B12" s="1"/>
  <c r="H12"/>
</calcChain>
</file>

<file path=xl/comments1.xml><?xml version="1.0" encoding="utf-8"?>
<comments xmlns="http://schemas.openxmlformats.org/spreadsheetml/2006/main">
  <authors>
    <author>johanvw</author>
    <author>allen</author>
  </authors>
  <commentList>
    <comment ref="M12" authorId="0">
      <text>
        <r>
          <rPr>
            <b/>
            <sz val="8"/>
            <color indexed="81"/>
            <rFont val="Tahoma"/>
            <family val="2"/>
          </rPr>
          <t>johanvw:</t>
        </r>
        <r>
          <rPr>
            <sz val="8"/>
            <color indexed="81"/>
            <rFont val="Tahoma"/>
            <family val="2"/>
          </rPr>
          <t xml:space="preserve">
This Stats Diff is cancelled out by the same amount under Natural Gas</t>
        </r>
      </text>
    </comment>
    <comment ref="M44" author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johanvw</author>
    <author>allen</author>
  </authors>
  <commentList>
    <comment ref="M12" authorId="0">
      <text>
        <r>
          <rPr>
            <b/>
            <sz val="8"/>
            <color indexed="81"/>
            <rFont val="Tahoma"/>
            <family val="2"/>
          </rPr>
          <t>johanvw:</t>
        </r>
        <r>
          <rPr>
            <sz val="8"/>
            <color indexed="81"/>
            <rFont val="Tahoma"/>
            <family val="2"/>
          </rPr>
          <t xml:space="preserve">
This Stats Diff is cancelled out by the same amount under Natural Gas</t>
        </r>
      </text>
    </comment>
    <comment ref="M44" author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<sst xmlns="http://schemas.openxmlformats.org/spreadsheetml/2006/main" count="945" uniqueCount="364">
  <si>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</si>
  <si>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</si>
  <si>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</si>
  <si>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</si>
  <si>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</si>
  <si>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</si>
  <si>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</si>
  <si>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</si>
  <si>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</si>
  <si>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</si>
  <si>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</si>
  <si>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</si>
  <si>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</si>
  <si>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</si>
  <si>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</si>
  <si>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</si>
  <si>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</si>
  <si>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</si>
  <si>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</si>
  <si>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</si>
  <si>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</si>
  <si>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</si>
  <si>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</si>
  <si>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</si>
  <si>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</si>
  <si>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</si>
  <si>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</si>
  <si>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</si>
  <si>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</si>
  <si>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</si>
  <si>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</si>
  <si>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</si>
  <si>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</si>
  <si>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</si>
  <si>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</si>
  <si>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</si>
  <si>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</si>
  <si>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</si>
  <si>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</si>
  <si>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</si>
  <si>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</si>
  <si>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</si>
  <si>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</si>
  <si>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</si>
  <si>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</si>
  <si>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</si>
  <si>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</si>
  <si>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</si>
  <si>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</si>
  <si>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</si>
  <si>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</si>
  <si>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</si>
  <si>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</si>
  <si>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</si>
  <si>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</si>
  <si>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</si>
  <si>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</si>
  <si>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</si>
  <si>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</si>
  <si>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</si>
  <si>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</si>
  <si>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</si>
  <si>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</si>
  <si>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</si>
  <si>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</si>
  <si>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</si>
  <si>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</si>
  <si>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</si>
  <si>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</si>
  <si>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</si>
  <si>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</si>
  <si>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</si>
  <si>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</si>
  <si>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</si>
  <si>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</si>
  <si>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</si>
  <si>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</si>
  <si>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</si>
  <si>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</si>
  <si>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</si>
  <si>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</si>
  <si>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</si>
  <si>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</si>
  <si>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</si>
  <si>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</si>
  <si>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</si>
  <si>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</si>
  <si>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</si>
  <si>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</si>
  <si>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</si>
  <si>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</si>
  <si>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</si>
  <si>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</si>
  <si>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</si>
  <si>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</si>
  <si>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</si>
  <si>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</si>
  <si>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</si>
  <si>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</si>
  <si>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</si>
  <si>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</si>
  <si>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</si>
  <si>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</si>
  <si>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</si>
  <si>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</si>
  <si>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</si>
  <si>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</si>
  <si>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</si>
  <si>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</si>
  <si>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</si>
  <si>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</si>
  <si>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</si>
  <si>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</si>
  <si>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</si>
  <si>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</si>
  <si>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</si>
  <si>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</si>
  <si>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</si>
  <si>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</si>
  <si>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</si>
  <si>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</si>
  <si>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</si>
  <si>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</si>
  <si>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</si>
  <si>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</si>
  <si>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</si>
  <si>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</si>
  <si>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</si>
  <si>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</si>
  <si>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</si>
  <si>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</si>
  <si>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</si>
  <si>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</si>
  <si>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</si>
  <si>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</si>
  <si>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</si>
  <si>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</si>
  <si>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</si>
  <si>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</si>
  <si>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</si>
  <si>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</si>
  <si>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</si>
  <si>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</si>
  <si>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</si>
  <si>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</si>
  <si>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</si>
  <si>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</si>
  <si>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</si>
  <si>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</si>
  <si>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</si>
  <si>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</si>
  <si>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</si>
  <si>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</si>
  <si>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</si>
  <si>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</si>
  <si>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</si>
  <si>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</si>
  <si>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</si>
  <si>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</si>
  <si>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</si>
  <si>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</si>
  <si>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</si>
  <si>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</si>
  <si>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</si>
  <si>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</si>
  <si>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</si>
  <si>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</si>
  <si>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</si>
  <si>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</si>
  <si>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</si>
  <si>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</si>
  <si>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</si>
  <si>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</si>
  <si>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</si>
  <si>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</si>
  <si>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</si>
  <si>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</si>
  <si>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</si>
  <si>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</si>
  <si>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</si>
  <si>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</si>
  <si>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</si>
  <si>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</si>
  <si>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</si>
  <si>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</si>
  <si>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</si>
  <si>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</si>
  <si>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</si>
  <si>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</si>
  <si>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</si>
  <si>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</si>
  <si>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</si>
  <si>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</si>
  <si>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</si>
  <si>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</si>
  <si>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</si>
  <si>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</si>
  <si>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</si>
  <si>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</si>
  <si>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</si>
  <si>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</si>
  <si>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</si>
  <si>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</si>
  <si>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</si>
  <si>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</si>
  <si>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</si>
  <si>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</si>
  <si>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</si>
  <si>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</si>
  <si>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</si>
  <si>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</si>
  <si>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</si>
  <si>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</si>
  <si>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</si>
  <si>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</si>
  <si>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</si>
  <si>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</si>
  <si>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</si>
  <si>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</si>
  <si>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</si>
  <si>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</si>
  <si>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</si>
  <si>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</si>
  <si>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</si>
  <si>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</si>
  <si>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</si>
  <si>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</si>
  <si>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</si>
  <si>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</si>
  <si>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</si>
  <si>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</si>
  <si>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</si>
  <si>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</si>
  <si>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</si>
  <si>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</si>
  <si>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</si>
  <si>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</si>
  <si>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</si>
  <si>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</si>
  <si>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</si>
  <si>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</si>
  <si>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</si>
  <si>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</si>
  <si>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</si>
  <si>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</si>
  <si>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</si>
  <si>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</si>
  <si>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</si>
  <si>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</si>
  <si>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</si>
  <si>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</si>
  <si>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</si>
  <si>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</si>
  <si>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</si>
  <si>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</si>
  <si>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</si>
  <si>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</si>
  <si>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</si>
  <si>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</si>
  <si>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</si>
  <si>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</si>
  <si>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</si>
  <si>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</si>
  <si>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</si>
  <si>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</si>
  <si>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</si>
  <si>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</si>
  <si>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</si>
  <si>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</si>
  <si>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</si>
  <si>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</si>
  <si>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</si>
  <si>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</si>
  <si>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</si>
  <si>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</si>
  <si>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</si>
  <si>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</si>
  <si>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</si>
  <si>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</si>
  <si>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</si>
  <si>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</si>
  <si>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</si>
  <si>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</si>
  <si>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</si>
  <si>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</si>
  <si>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</si>
  <si>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</si>
  <si>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</si>
  <si>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</si>
  <si>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</si>
  <si>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</si>
  <si>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</si>
  <si>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</si>
  <si>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</si>
  <si>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</si>
  <si>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</si>
  <si>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</si>
  <si>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</si>
  <si>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</si>
  <si>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</si>
  <si>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</si>
  <si>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</si>
  <si>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</si>
  <si>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</si>
  <si>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</si>
  <si>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</si>
  <si>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</si>
  <si>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</si>
  <si>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</si>
  <si>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</si>
  <si>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</si>
  <si>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</si>
  <si>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</si>
  <si>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</si>
  <si>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</si>
  <si>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</si>
  <si>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</si>
  <si>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</si>
  <si>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</si>
  <si>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</si>
  <si>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</si>
  <si>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</si>
  <si>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</si>
  <si>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</si>
  <si>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</si>
  <si>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</si>
  <si>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</si>
  <si>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</si>
  <si>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</si>
  <si>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</si>
  <si>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</si>
  <si>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</si>
  <si>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t>tC</t>
  </si>
  <si>
    <t>The emissions sheet includes the carbon content of the various energy carriers based on the Intergovernmental Panel on Climate Change (IPCC) emission factors</t>
  </si>
  <si>
    <t>To obtain CO2 emissions multiply the tC by 3.67. (This assumes that all the carbon in the energy carrier is completely combusted to CO2)</t>
  </si>
  <si>
    <t>Conversion of commodity flows to energy balances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</si>
  <si>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</si>
  <si>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</si>
  <si>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</si>
  <si>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</si>
  <si>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</si>
  <si>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</si>
  <si>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</si>
  <si>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</si>
  <si>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</si>
  <si>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</si>
  <si>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</si>
  <si>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</si>
  <si>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</si>
  <si>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</si>
  <si>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</si>
  <si>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</si>
  <si>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</si>
  <si>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</si>
  <si>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</si>
  <si>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</si>
  <si>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</si>
  <si>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</si>
  <si>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</si>
  <si>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</si>
  <si>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</si>
  <si>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</si>
  <si>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</si>
  <si>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RSA 2007 ver 6</t>
  </si>
</sst>
</file>

<file path=xl/styles.xml><?xml version="1.0" encoding="utf-8"?>
<styleSheet xmlns="http://schemas.openxmlformats.org/spreadsheetml/2006/main">
  <numFmts count="5">
    <numFmt numFmtId="43" formatCode="_ * #,##0.00_ ;_ * \-#,##0.00_ ;_ * &quot;-&quot;??_ ;_ @_ "/>
    <numFmt numFmtId="164" formatCode="#,##0.00;\-#,##0.00;\-"/>
    <numFmt numFmtId="165" formatCode="#,##0.00;;\-"/>
    <numFmt numFmtId="166" formatCode="#,##0.00;#,##0.00;\-"/>
    <numFmt numFmtId="167" formatCode="#,##0;\-#,##0;\-"/>
  </numFmts>
  <fonts count="39">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43"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43" fontId="9" fillId="0" borderId="0" xfId="1" applyFont="1"/>
    <xf numFmtId="0" fontId="16" fillId="0" borderId="0" xfId="0" applyFont="1"/>
    <xf numFmtId="11" fontId="17" fillId="0" borderId="0" xfId="1" applyNumberFormat="1" applyFont="1"/>
    <xf numFmtId="43"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4" fontId="26" fillId="13" borderId="0" xfId="0" applyNumberFormat="1" applyFont="1" applyFill="1" applyAlignment="1">
      <alignment horizontal="left"/>
    </xf>
    <xf numFmtId="164" fontId="28" fillId="13" borderId="0" xfId="0" applyNumberFormat="1" applyFont="1" applyFill="1" applyAlignment="1">
      <alignment horizontal="left"/>
    </xf>
    <xf numFmtId="164" fontId="28" fillId="13" borderId="1" xfId="0" applyNumberFormat="1" applyFont="1" applyFill="1" applyBorder="1" applyAlignment="1">
      <alignment horizontal="left"/>
    </xf>
    <xf numFmtId="0" fontId="20" fillId="14" borderId="0" xfId="0" applyFont="1" applyFill="1"/>
    <xf numFmtId="164" fontId="20" fillId="15" borderId="0" xfId="0" applyNumberFormat="1" applyFont="1" applyFill="1"/>
    <xf numFmtId="164" fontId="0" fillId="0" borderId="0" xfId="0" applyNumberFormat="1"/>
    <xf numFmtId="164" fontId="20" fillId="13" borderId="0" xfId="0" applyNumberFormat="1" applyFont="1" applyFill="1"/>
    <xf numFmtId="164" fontId="20" fillId="15" borderId="1" xfId="0" applyNumberFormat="1" applyFont="1" applyFill="1" applyBorder="1"/>
    <xf numFmtId="165" fontId="0" fillId="0" borderId="0" xfId="0" applyNumberFormat="1"/>
    <xf numFmtId="0" fontId="25" fillId="14" borderId="0" xfId="0" applyFont="1" applyFill="1" applyAlignment="1">
      <alignment horizontal="center" vertical="center"/>
    </xf>
    <xf numFmtId="164" fontId="24" fillId="15" borderId="0" xfId="0" applyNumberFormat="1" applyFont="1" applyFill="1"/>
    <xf numFmtId="164" fontId="24" fillId="13" borderId="0" xfId="0" applyNumberFormat="1" applyFont="1" applyFill="1"/>
    <xf numFmtId="164" fontId="24" fillId="15" borderId="1" xfId="0" applyNumberFormat="1" applyFont="1" applyFill="1" applyBorder="1"/>
    <xf numFmtId="164" fontId="0" fillId="15" borderId="0" xfId="0" applyNumberFormat="1" applyFill="1"/>
    <xf numFmtId="164" fontId="1" fillId="15" borderId="0" xfId="0" applyNumberFormat="1" applyFont="1" applyFill="1"/>
    <xf numFmtId="164" fontId="1" fillId="13" borderId="0" xfId="0" applyNumberFormat="1" applyFont="1" applyFill="1"/>
    <xf numFmtId="164" fontId="1" fillId="15" borderId="1" xfId="0" applyNumberFormat="1" applyFont="1" applyFill="1" applyBorder="1"/>
    <xf numFmtId="0" fontId="25" fillId="14" borderId="0" xfId="0" applyFont="1" applyFill="1"/>
    <xf numFmtId="0" fontId="24" fillId="14" borderId="0" xfId="0" applyFont="1" applyFill="1"/>
    <xf numFmtId="164" fontId="29" fillId="15" borderId="0" xfId="0" applyNumberFormat="1" applyFont="1" applyFill="1"/>
    <xf numFmtId="164" fontId="29" fillId="13" borderId="0" xfId="0" applyNumberFormat="1" applyFont="1" applyFill="1"/>
    <xf numFmtId="164" fontId="29" fillId="15" borderId="1" xfId="0" applyNumberFormat="1" applyFont="1" applyFill="1" applyBorder="1"/>
    <xf numFmtId="0" fontId="30" fillId="0" borderId="0" xfId="0" applyFont="1"/>
    <xf numFmtId="164" fontId="25" fillId="15" borderId="0" xfId="0" applyNumberFormat="1" applyFont="1" applyFill="1"/>
    <xf numFmtId="164" fontId="20" fillId="15" borderId="0" xfId="0" quotePrefix="1" applyNumberFormat="1" applyFont="1" applyFill="1" applyAlignment="1">
      <alignment horizontal="right"/>
    </xf>
    <xf numFmtId="0" fontId="0" fillId="14" borderId="0" xfId="0" applyFill="1"/>
    <xf numFmtId="0" fontId="0" fillId="0" borderId="1" xfId="0" applyBorder="1"/>
    <xf numFmtId="0" fontId="32"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5" fontId="22" fillId="17" borderId="0" xfId="0" applyNumberFormat="1" applyFont="1" applyFill="1"/>
    <xf numFmtId="165" fontId="24" fillId="18" borderId="0" xfId="0" applyNumberFormat="1" applyFont="1" applyFill="1"/>
    <xf numFmtId="165" fontId="25" fillId="7" borderId="0" xfId="0" quotePrefix="1" applyNumberFormat="1" applyFont="1" applyFill="1" applyAlignment="1">
      <alignment horizontal="right"/>
    </xf>
    <xf numFmtId="165" fontId="25" fillId="9" borderId="0" xfId="0" applyNumberFormat="1" applyFont="1" applyFill="1"/>
    <xf numFmtId="165" fontId="25" fillId="10" borderId="0" xfId="0" applyNumberFormat="1" applyFont="1" applyFill="1"/>
    <xf numFmtId="165" fontId="25" fillId="10" borderId="0" xfId="0" quotePrefix="1" applyNumberFormat="1" applyFont="1" applyFill="1" applyAlignment="1">
      <alignment horizontal="right"/>
    </xf>
    <xf numFmtId="165" fontId="23" fillId="19" borderId="0" xfId="0" quotePrefix="1" applyNumberFormat="1" applyFont="1" applyFill="1" applyAlignment="1">
      <alignment horizontal="right"/>
    </xf>
    <xf numFmtId="165" fontId="25" fillId="20" borderId="0" xfId="0" applyNumberFormat="1" applyFont="1" applyFill="1"/>
    <xf numFmtId="165" fontId="23" fillId="21" borderId="0" xfId="0" applyNumberFormat="1" applyFont="1" applyFill="1"/>
    <xf numFmtId="165" fontId="20" fillId="0" borderId="0" xfId="0" applyNumberFormat="1" applyFont="1"/>
    <xf numFmtId="164" fontId="20" fillId="0" borderId="0" xfId="0" applyNumberFormat="1" applyFont="1"/>
    <xf numFmtId="164" fontId="25" fillId="0" borderId="0" xfId="0" applyNumberFormat="1" applyFont="1"/>
    <xf numFmtId="0" fontId="15" fillId="0" borderId="0" xfId="0" applyFont="1"/>
    <xf numFmtId="166" fontId="25" fillId="15" borderId="0" xfId="0" applyNumberFormat="1" applyFont="1" applyFill="1"/>
    <xf numFmtId="0" fontId="20" fillId="14" borderId="0" xfId="0" quotePrefix="1" applyFont="1" applyFill="1" applyAlignment="1">
      <alignment horizontal="left"/>
    </xf>
    <xf numFmtId="164" fontId="20" fillId="15" borderId="0" xfId="0" quotePrefix="1" applyNumberFormat="1" applyFont="1" applyFill="1" applyAlignment="1">
      <alignment horizontal="left"/>
    </xf>
    <xf numFmtId="0" fontId="33" fillId="14" borderId="0" xfId="0" applyFont="1" applyFill="1"/>
    <xf numFmtId="164" fontId="34" fillId="15" borderId="0" xfId="0" applyNumberFormat="1" applyFont="1" applyFill="1"/>
    <xf numFmtId="164" fontId="34" fillId="15" borderId="0" xfId="0" quotePrefix="1" applyNumberFormat="1" applyFont="1" applyFill="1" applyAlignment="1">
      <alignment horizontal="right"/>
    </xf>
    <xf numFmtId="164" fontId="33" fillId="15" borderId="0" xfId="0" applyNumberFormat="1" applyFont="1" applyFill="1"/>
    <xf numFmtId="167" fontId="20" fillId="15" borderId="0" xfId="0" applyNumberFormat="1" applyFont="1" applyFill="1"/>
    <xf numFmtId="0" fontId="35" fillId="0" borderId="0" xfId="0" applyFont="1"/>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8" fillId="0" borderId="5" xfId="0" applyFont="1" applyBorder="1" applyAlignment="1">
      <alignment vertical="top" wrapText="1"/>
    </xf>
    <xf numFmtId="0" fontId="38" fillId="0" borderId="6" xfId="0" applyFont="1" applyBorder="1" applyAlignment="1">
      <alignment vertical="top" wrapText="1"/>
    </xf>
    <xf numFmtId="0" fontId="38" fillId="0" borderId="8" xfId="0" applyFont="1" applyBorder="1" applyAlignment="1">
      <alignment vertical="top" wrapText="1"/>
    </xf>
    <xf numFmtId="0" fontId="0" fillId="0" borderId="0" xfId="0" applyAlignment="1">
      <alignment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xf numFmtId="0" fontId="36" fillId="0" borderId="0" xfId="0" applyFont="1" applyAlignment="1">
      <alignment horizontal="left" vertical="top" wrapText="1"/>
    </xf>
    <xf numFmtId="0" fontId="36" fillId="0" borderId="10" xfId="0" applyFont="1" applyBorder="1" applyAlignment="1">
      <alignment horizontal="left"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xf numFmtId="0" fontId="38" fillId="0" borderId="9" xfId="0" applyFont="1" applyBorder="1" applyAlignment="1">
      <alignment vertical="top" wrapText="1"/>
    </xf>
    <xf numFmtId="0" fontId="38" fillId="0" borderId="7" xfId="0" applyFont="1" applyBorder="1" applyAlignment="1">
      <alignment vertical="top" wrapText="1"/>
    </xf>
    <xf numFmtId="0" fontId="38" fillId="0" borderId="5" xfId="0" applyFont="1" applyBorder="1" applyAlignment="1">
      <alignment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BL125"/>
  <sheetViews>
    <sheetView zoomScaleNormal="100" workbookViewId="0">
      <pane xSplit="1" ySplit="3" topLeftCell="AF4" activePane="bottomRight" state="frozen"/>
      <selection pane="topRight" activeCell="B1" sqref="B1"/>
      <selection pane="bottomLeft" activeCell="A4" sqref="A4"/>
      <selection pane="bottomRight" activeCell="AH19" sqref="AH19"/>
    </sheetView>
  </sheetViews>
  <sheetFormatPr defaultRowHeight="12.75"/>
  <cols>
    <col min="1" max="1" width="35.140625" bestFit="1" customWidth="1"/>
    <col min="2" max="2" width="15.42578125" bestFit="1" customWidth="1"/>
    <col min="3" max="3" width="8.85546875" bestFit="1" customWidth="1"/>
    <col min="4" max="4" width="13.140625" bestFit="1" customWidth="1"/>
    <col min="5" max="5" width="15.42578125" bestFit="1" customWidth="1"/>
    <col min="6" max="6" width="9.5703125" bestFit="1" customWidth="1"/>
    <col min="7" max="7" width="8" bestFit="1" customWidth="1"/>
    <col min="8" max="8" width="7" bestFit="1" customWidth="1"/>
    <col min="9" max="9" width="9" bestFit="1" customWidth="1"/>
    <col min="10" max="10" width="13.140625" bestFit="1" customWidth="1"/>
    <col min="11" max="11" width="9.7109375" bestFit="1" customWidth="1"/>
    <col min="12" max="12" width="6.5703125" bestFit="1" customWidth="1"/>
    <col min="13" max="13" width="11.28515625" bestFit="1" customWidth="1"/>
    <col min="14" max="14" width="10.5703125" bestFit="1" customWidth="1"/>
    <col min="15" max="15" width="10.140625" bestFit="1" customWidth="1"/>
    <col min="16" max="16" width="9.28515625" bestFit="1" customWidth="1"/>
    <col min="17" max="17" width="11.28515625" bestFit="1" customWidth="1"/>
    <col min="18" max="18" width="9.5703125" bestFit="1" customWidth="1"/>
    <col min="19" max="19" width="9.85546875" bestFit="1" customWidth="1"/>
    <col min="20" max="20" width="10.7109375" bestFit="1" customWidth="1"/>
    <col min="21" max="21" width="7.42578125" bestFit="1" customWidth="1"/>
    <col min="22" max="22" width="11.28515625" bestFit="1" customWidth="1"/>
    <col min="23" max="24" width="14.28515625" bestFit="1" customWidth="1"/>
    <col min="25" max="25" width="11.28515625" bestFit="1" customWidth="1"/>
    <col min="26" max="26" width="10.140625" bestFit="1" customWidth="1"/>
    <col min="27" max="27" width="8.5703125" bestFit="1" customWidth="1"/>
    <col min="28" max="28" width="13.140625" bestFit="1" customWidth="1"/>
    <col min="29" max="29" width="9.5703125" bestFit="1" customWidth="1"/>
    <col min="30" max="30" width="8.7109375" bestFit="1" customWidth="1"/>
    <col min="31" max="31" width="11.28515625" bestFit="1" customWidth="1"/>
    <col min="32" max="32" width="14.28515625" bestFit="1" customWidth="1"/>
    <col min="33" max="33" width="10.140625" bestFit="1" customWidth="1"/>
    <col min="34" max="34" width="8.28515625" bestFit="1" customWidth="1"/>
    <col min="35" max="35" width="13.140625" bestFit="1" customWidth="1"/>
    <col min="36" max="36" width="11.28515625" bestFit="1" customWidth="1"/>
    <col min="37" max="37" width="14.28515625" bestFit="1" customWidth="1"/>
    <col min="38" max="38" width="12.42578125" bestFit="1" customWidth="1"/>
    <col min="39" max="39" width="9.42578125" bestFit="1" customWidth="1"/>
    <col min="40" max="42" width="11.28515625" bestFit="1" customWidth="1"/>
    <col min="43" max="43" width="9.85546875" bestFit="1" customWidth="1"/>
    <col min="44" max="44" width="9.5703125" bestFit="1" customWidth="1"/>
    <col min="45" max="45" width="13.140625" bestFit="1" customWidth="1"/>
    <col min="46" max="47" width="10.140625" bestFit="1" customWidth="1"/>
    <col min="48" max="48" width="9" bestFit="1" customWidth="1"/>
    <col min="49" max="49" width="10.7109375" bestFit="1" customWidth="1"/>
    <col min="50" max="50" width="9"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5.42578125" bestFit="1" customWidth="1"/>
    <col min="57" max="57" width="7.140625" bestFit="1"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8"/>
      <c r="BH3" s="128"/>
      <c r="BI3" s="128"/>
      <c r="BJ3" s="128"/>
    </row>
    <row r="4" spans="1:62" ht="13.5">
      <c r="A4" s="22" t="s">
        <v>164</v>
      </c>
      <c r="B4" s="12">
        <f>D4+E4+F4</f>
        <v>247666363</v>
      </c>
      <c r="C4" s="12">
        <f>G4+H4</f>
        <v>0</v>
      </c>
      <c r="D4" s="12">
        <v>2348955</v>
      </c>
      <c r="E4" s="12">
        <v>245317408</v>
      </c>
      <c r="F4" s="12"/>
      <c r="G4" s="12"/>
      <c r="H4" s="12"/>
      <c r="I4" s="12"/>
      <c r="J4" s="12">
        <v>2601177</v>
      </c>
      <c r="K4" s="12"/>
      <c r="L4" s="12"/>
      <c r="M4" s="12"/>
      <c r="N4" s="12"/>
      <c r="O4" s="12">
        <v>19054</v>
      </c>
      <c r="P4" s="12"/>
      <c r="Q4" s="12">
        <v>428396.03125</v>
      </c>
      <c r="R4" s="12"/>
      <c r="S4" s="12"/>
      <c r="T4" s="12"/>
      <c r="U4" s="12"/>
      <c r="V4" s="12">
        <v>67732.0546875</v>
      </c>
      <c r="W4" s="12">
        <f>SUM(X4:AB4)</f>
        <v>170667.015625</v>
      </c>
      <c r="X4" s="12"/>
      <c r="Y4" s="12">
        <v>170667.015625</v>
      </c>
      <c r="Z4" s="12"/>
      <c r="AA4" s="12"/>
      <c r="AB4" s="12"/>
      <c r="AC4" s="12">
        <v>9.9999997764825821E-3</v>
      </c>
      <c r="AD4" s="12"/>
      <c r="AE4" s="12">
        <v>590307.375</v>
      </c>
      <c r="AF4" s="12">
        <v>10239082</v>
      </c>
      <c r="AG4" s="12">
        <v>15067.181640625</v>
      </c>
      <c r="AH4" s="12"/>
      <c r="AI4" s="12">
        <v>896896.125</v>
      </c>
      <c r="AJ4" s="12">
        <v>723781.5</v>
      </c>
      <c r="AK4" s="12">
        <v>8917852</v>
      </c>
      <c r="AL4" s="12">
        <v>3521388</v>
      </c>
      <c r="AM4" s="12"/>
      <c r="AN4" s="12">
        <v>110099.5078125</v>
      </c>
      <c r="AO4" s="12">
        <v>460280.21875</v>
      </c>
      <c r="AP4" s="12">
        <v>349194.46875</v>
      </c>
      <c r="AQ4" s="12">
        <v>53580.9921875</v>
      </c>
      <c r="AR4" s="12"/>
      <c r="AS4" s="12"/>
      <c r="AT4" s="12">
        <v>12132.3994140625</v>
      </c>
      <c r="AU4" s="12">
        <v>34293.9375</v>
      </c>
      <c r="AV4" s="12">
        <v>5844.6201171875</v>
      </c>
      <c r="AW4" s="12"/>
      <c r="AX4" s="12">
        <v>1575</v>
      </c>
      <c r="AY4" s="12"/>
      <c r="AZ4" s="12">
        <v>32.228000640869141</v>
      </c>
      <c r="BA4" s="12"/>
      <c r="BB4" s="12"/>
      <c r="BC4" s="12"/>
      <c r="BD4" s="12">
        <v>247586800</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4406770</v>
      </c>
      <c r="X5" s="12"/>
      <c r="Y5" s="12"/>
      <c r="Z5" s="12"/>
      <c r="AA5" s="12"/>
      <c r="AB5" s="12">
        <v>4406770</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1783212</v>
      </c>
      <c r="C6" s="12">
        <f t="shared" si="1"/>
        <v>0</v>
      </c>
      <c r="D6" s="12">
        <v>1783212</v>
      </c>
      <c r="E6" s="12"/>
      <c r="F6" s="12"/>
      <c r="G6" s="12"/>
      <c r="H6" s="12"/>
      <c r="I6" s="12"/>
      <c r="J6" s="12"/>
      <c r="K6" s="12"/>
      <c r="L6" s="12"/>
      <c r="M6" s="12"/>
      <c r="N6" s="12"/>
      <c r="O6" s="12"/>
      <c r="P6" s="12"/>
      <c r="Q6" s="12"/>
      <c r="R6" s="12"/>
      <c r="S6" s="12"/>
      <c r="T6" s="12"/>
      <c r="U6" s="12"/>
      <c r="V6" s="12">
        <v>45383.30859375</v>
      </c>
      <c r="W6" s="12">
        <f>SUM(X6:AB6)</f>
        <v>22090006</v>
      </c>
      <c r="X6" s="12">
        <v>22090006</v>
      </c>
      <c r="Y6" s="12"/>
      <c r="Z6" s="12"/>
      <c r="AA6" s="12"/>
      <c r="AB6" s="12"/>
      <c r="AC6" s="12"/>
      <c r="AD6" s="12"/>
      <c r="AE6" s="12">
        <v>47335.265625</v>
      </c>
      <c r="AF6" s="12">
        <v>1719210.375</v>
      </c>
      <c r="AG6" s="12">
        <v>40792.84375</v>
      </c>
      <c r="AH6" s="12"/>
      <c r="AI6" s="12">
        <v>282666.65625</v>
      </c>
      <c r="AJ6" s="12">
        <v>0.54197531938552856</v>
      </c>
      <c r="AK6" s="12">
        <v>2693138.25</v>
      </c>
      <c r="AL6" s="12">
        <v>76004.1796875</v>
      </c>
      <c r="AM6" s="12"/>
      <c r="AN6" s="12">
        <v>279.88519287109375</v>
      </c>
      <c r="AO6" s="12">
        <v>13786.4541015625</v>
      </c>
      <c r="AP6" s="12">
        <v>53.924999237060547</v>
      </c>
      <c r="AQ6" s="12">
        <v>32638.6171875</v>
      </c>
      <c r="AR6" s="12"/>
      <c r="AS6" s="12">
        <v>2900974.5</v>
      </c>
      <c r="AT6" s="12"/>
      <c r="AU6" s="12"/>
      <c r="AV6" s="12"/>
      <c r="AW6" s="12"/>
      <c r="AX6" s="12"/>
      <c r="AY6" s="12"/>
      <c r="AZ6" s="12"/>
      <c r="BA6" s="12"/>
      <c r="BB6" s="12"/>
      <c r="BC6" s="12"/>
      <c r="BD6" s="12">
        <v>10624000</v>
      </c>
      <c r="BE6" s="12"/>
    </row>
    <row r="7" spans="1:62" ht="13.5">
      <c r="A7" s="21" t="s">
        <v>124</v>
      </c>
      <c r="B7" s="12">
        <f>D7+E7+F7</f>
        <v>-66963743</v>
      </c>
      <c r="C7" s="12">
        <f t="shared" si="1"/>
        <v>0</v>
      </c>
      <c r="D7" s="12">
        <v>-910495</v>
      </c>
      <c r="E7" s="12">
        <v>-66053248</v>
      </c>
      <c r="F7" s="12"/>
      <c r="G7" s="12"/>
      <c r="H7" s="12"/>
      <c r="I7" s="12"/>
      <c r="J7" s="12"/>
      <c r="K7" s="12"/>
      <c r="L7" s="12"/>
      <c r="M7" s="12"/>
      <c r="N7" s="12"/>
      <c r="O7" s="12"/>
      <c r="P7" s="12"/>
      <c r="Q7" s="12"/>
      <c r="R7" s="12"/>
      <c r="S7" s="12"/>
      <c r="T7" s="12"/>
      <c r="U7" s="12"/>
      <c r="V7" s="12"/>
      <c r="W7" s="12">
        <f t="shared" ref="W7:W68" si="2">SUM(X7:AB7)</f>
        <v>-3047734.25</v>
      </c>
      <c r="X7" s="12">
        <v>-3047734.25</v>
      </c>
      <c r="Y7" s="12"/>
      <c r="Z7" s="12"/>
      <c r="AA7" s="12"/>
      <c r="AB7" s="12"/>
      <c r="AC7" s="12"/>
      <c r="AD7" s="12"/>
      <c r="AE7" s="12">
        <v>-1281.540771484375</v>
      </c>
      <c r="AF7" s="12">
        <v>-400531.84375</v>
      </c>
      <c r="AG7" s="12">
        <v>-3807.924560546875</v>
      </c>
      <c r="AH7" s="12"/>
      <c r="AI7" s="12">
        <v>-78833.6484375</v>
      </c>
      <c r="AJ7" s="12">
        <v>-27336.3203125</v>
      </c>
      <c r="AK7" s="12">
        <v>-836381.875</v>
      </c>
      <c r="AL7" s="12">
        <v>-710357.75</v>
      </c>
      <c r="AM7" s="12"/>
      <c r="AN7" s="12">
        <v>-3949.325927734375</v>
      </c>
      <c r="AO7" s="12">
        <v>-80507.34375</v>
      </c>
      <c r="AP7" s="12">
        <v>-2299.0791015625</v>
      </c>
      <c r="AQ7" s="12">
        <v>-82703.3359375</v>
      </c>
      <c r="AR7" s="12"/>
      <c r="AS7" s="12">
        <v>-424759.59375</v>
      </c>
      <c r="AT7" s="12"/>
      <c r="AU7" s="12"/>
      <c r="AV7" s="12"/>
      <c r="AW7" s="12"/>
      <c r="AX7" s="12"/>
      <c r="AY7" s="12"/>
      <c r="AZ7" s="12"/>
      <c r="BA7" s="12"/>
      <c r="BB7" s="12"/>
      <c r="BC7" s="12"/>
      <c r="BD7" s="12">
        <v>-13589000</v>
      </c>
      <c r="BE7" s="12"/>
    </row>
    <row r="8" spans="1:62" ht="13.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v>-258085.078125</v>
      </c>
      <c r="AL8" s="12">
        <v>-2422011.75</v>
      </c>
      <c r="AM8" s="12"/>
      <c r="AN8" s="12"/>
      <c r="AO8" s="12"/>
      <c r="AP8" s="12"/>
      <c r="AQ8" s="12"/>
      <c r="AR8" s="12"/>
      <c r="AS8" s="12"/>
      <c r="AT8" s="12"/>
      <c r="AU8" s="12"/>
      <c r="AV8" s="12"/>
      <c r="AW8" s="12"/>
      <c r="AX8" s="12"/>
      <c r="AY8" s="12"/>
      <c r="AZ8" s="12"/>
      <c r="BA8" s="12"/>
      <c r="BB8" s="12"/>
      <c r="BC8" s="12"/>
      <c r="BD8" s="12"/>
      <c r="BE8" s="12"/>
    </row>
    <row r="9" spans="1:62" ht="13.5">
      <c r="A9" s="22" t="s">
        <v>142</v>
      </c>
      <c r="B9" s="12">
        <f>D9+E9+F9</f>
        <v>-7323738</v>
      </c>
      <c r="C9" s="12">
        <f t="shared" si="1"/>
        <v>0</v>
      </c>
      <c r="D9" s="12"/>
      <c r="E9" s="12">
        <v>-7323738</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175162094</v>
      </c>
      <c r="C10" s="14">
        <f>G10+H10</f>
        <v>0</v>
      </c>
      <c r="D10" s="14">
        <f>SUM(D4:D9)</f>
        <v>3221672</v>
      </c>
      <c r="E10" s="14">
        <f t="shared" ref="E10:L10" si="3">SUM(E4:E9)</f>
        <v>171940422</v>
      </c>
      <c r="F10" s="14">
        <f t="shared" si="3"/>
        <v>0</v>
      </c>
      <c r="G10" s="14">
        <f t="shared" si="3"/>
        <v>0</v>
      </c>
      <c r="H10" s="14">
        <f t="shared" si="3"/>
        <v>0</v>
      </c>
      <c r="I10" s="14">
        <f t="shared" si="3"/>
        <v>0</v>
      </c>
      <c r="J10" s="14">
        <f t="shared" si="3"/>
        <v>2601177</v>
      </c>
      <c r="K10" s="14">
        <f t="shared" si="3"/>
        <v>0</v>
      </c>
      <c r="L10" s="14">
        <f t="shared" si="3"/>
        <v>0</v>
      </c>
      <c r="M10" s="14">
        <f>SUM(M4:M9)</f>
        <v>17680.580078125</v>
      </c>
      <c r="N10" s="14">
        <v>0</v>
      </c>
      <c r="O10" s="14">
        <f>SUM(O4:O9)</f>
        <v>19054</v>
      </c>
      <c r="P10" s="14">
        <f t="shared" ref="P10:U10" si="4">SUM(P4:P9)</f>
        <v>0</v>
      </c>
      <c r="Q10" s="14">
        <f>SUM(Q4:Q9)</f>
        <v>428396.03125</v>
      </c>
      <c r="R10" s="14">
        <f t="shared" si="4"/>
        <v>0</v>
      </c>
      <c r="S10" s="14">
        <f t="shared" si="4"/>
        <v>0</v>
      </c>
      <c r="T10" s="14">
        <f t="shared" si="4"/>
        <v>0</v>
      </c>
      <c r="U10" s="14">
        <f t="shared" si="4"/>
        <v>0</v>
      </c>
      <c r="V10" s="14">
        <f>SUM(V4:V9)</f>
        <v>137833.8125</v>
      </c>
      <c r="W10" s="14">
        <f t="shared" si="2"/>
        <v>23619708.765625</v>
      </c>
      <c r="X10" s="14">
        <f>SUM(X4:X9)</f>
        <v>19042271.75</v>
      </c>
      <c r="Y10" s="14">
        <f>SUM(Y4:Y9)</f>
        <v>170667.015625</v>
      </c>
      <c r="Z10" s="14">
        <f t="shared" ref="Z10:AR10" si="5">SUM(Z4:Z9)</f>
        <v>0</v>
      </c>
      <c r="AA10" s="14">
        <f t="shared" si="5"/>
        <v>0</v>
      </c>
      <c r="AB10" s="14">
        <f>SUM(AB4:AB9)</f>
        <v>4406770</v>
      </c>
      <c r="AC10" s="14">
        <f t="shared" si="5"/>
        <v>9.9999997764825821E-3</v>
      </c>
      <c r="AD10" s="14">
        <f t="shared" si="5"/>
        <v>0</v>
      </c>
      <c r="AE10" s="14">
        <f t="shared" si="5"/>
        <v>636361.09985351562</v>
      </c>
      <c r="AF10" s="14">
        <f>SUM(AF4:AF9)</f>
        <v>11557760.53125</v>
      </c>
      <c r="AG10" s="14">
        <f>SUM(AG4:AG9)</f>
        <v>52052.100830078125</v>
      </c>
      <c r="AH10" s="14">
        <f t="shared" si="5"/>
        <v>0</v>
      </c>
      <c r="AI10" s="14">
        <f t="shared" si="5"/>
        <v>1100729.1328125</v>
      </c>
      <c r="AJ10" s="14">
        <f>SUM(AJ4:AJ9)</f>
        <v>696445.72166281939</v>
      </c>
      <c r="AK10" s="14">
        <f>SUM(AK4:AK9)</f>
        <v>10516523.296875</v>
      </c>
      <c r="AL10" s="14">
        <f t="shared" si="5"/>
        <v>465022.6796875</v>
      </c>
      <c r="AM10" s="14">
        <f t="shared" si="5"/>
        <v>0</v>
      </c>
      <c r="AN10" s="14">
        <f t="shared" si="5"/>
        <v>106430.06707763672</v>
      </c>
      <c r="AO10" s="14">
        <f>SUM(AO4:AO9)</f>
        <v>393559.3291015625</v>
      </c>
      <c r="AP10" s="14">
        <f t="shared" si="5"/>
        <v>346949.31464767456</v>
      </c>
      <c r="AQ10" s="14">
        <f t="shared" si="5"/>
        <v>3516.2734375</v>
      </c>
      <c r="AR10" s="14">
        <f t="shared" si="5"/>
        <v>0</v>
      </c>
      <c r="AS10" s="14">
        <f>SUM(AS4:AS9)</f>
        <v>2476214.90625</v>
      </c>
      <c r="AT10" s="14">
        <f>SUM(AT4:AT9)</f>
        <v>12132.3994140625</v>
      </c>
      <c r="AU10" s="14">
        <f t="shared" ref="AU10:BE10" si="6">SUM(AU4:AU9)</f>
        <v>34293.9375</v>
      </c>
      <c r="AV10" s="14">
        <f t="shared" si="6"/>
        <v>5844.6201171875</v>
      </c>
      <c r="AW10" s="14">
        <f>SUM(AW4:AW9)</f>
        <v>0</v>
      </c>
      <c r="AX10" s="14">
        <f t="shared" si="6"/>
        <v>1575</v>
      </c>
      <c r="AY10" s="14">
        <f t="shared" si="6"/>
        <v>0</v>
      </c>
      <c r="AZ10" s="14">
        <f t="shared" si="6"/>
        <v>32.228000640869141</v>
      </c>
      <c r="BA10" s="14">
        <f t="shared" si="6"/>
        <v>0</v>
      </c>
      <c r="BB10" s="14">
        <f t="shared" si="6"/>
        <v>0</v>
      </c>
      <c r="BC10" s="14">
        <f t="shared" si="6"/>
        <v>0</v>
      </c>
      <c r="BD10" s="14">
        <f>SUM(BD4:BD9)</f>
        <v>244621800</v>
      </c>
      <c r="BE10" s="14">
        <f t="shared" si="6"/>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-9297749.27734375</v>
      </c>
      <c r="C12" s="12">
        <f>G12+H12</f>
        <v>0</v>
      </c>
      <c r="D12" s="12">
        <f>(D10-(D11+D13+D31+D43)-D44)</f>
        <v>555480.97265625</v>
      </c>
      <c r="E12" s="12">
        <f>(E10-(E11+E13+E31+E43)-E44)</f>
        <v>-9853230.25</v>
      </c>
      <c r="F12" s="12">
        <f t="shared" ref="F12:L12" si="7">(F10-(F11+F13+F31+F43)-F44)</f>
        <v>0</v>
      </c>
      <c r="G12" s="12">
        <f t="shared" si="7"/>
        <v>0</v>
      </c>
      <c r="H12" s="12">
        <f t="shared" si="7"/>
        <v>0</v>
      </c>
      <c r="I12" s="12">
        <f t="shared" si="7"/>
        <v>0</v>
      </c>
      <c r="J12" s="12">
        <f t="shared" si="7"/>
        <v>0</v>
      </c>
      <c r="K12" s="12">
        <f t="shared" si="7"/>
        <v>0</v>
      </c>
      <c r="L12" s="12">
        <f t="shared" si="7"/>
        <v>0</v>
      </c>
      <c r="M12" s="12">
        <f>(M10-(M11+M13+M31+M43)-M44)</f>
        <v>-88004.009643554688</v>
      </c>
      <c r="N12" s="12">
        <v>0</v>
      </c>
      <c r="O12" s="12">
        <v>0</v>
      </c>
      <c r="P12" s="12">
        <f t="shared" ref="P12:U12" si="8">(P10-(P11+P13+P31+P43)-P44)</f>
        <v>0</v>
      </c>
      <c r="Q12" s="12">
        <f t="shared" si="8"/>
        <v>0</v>
      </c>
      <c r="R12" s="12">
        <f t="shared" si="8"/>
        <v>0</v>
      </c>
      <c r="S12" s="12">
        <f t="shared" si="8"/>
        <v>0</v>
      </c>
      <c r="T12" s="12">
        <f t="shared" si="8"/>
        <v>0</v>
      </c>
      <c r="U12" s="12">
        <f t="shared" si="8"/>
        <v>0</v>
      </c>
      <c r="V12" s="12">
        <f>(V10-(V11+V13+V31+V43)-V44)</f>
        <v>70101.7578125</v>
      </c>
      <c r="W12" s="12">
        <f t="shared" si="2"/>
        <v>-0.25</v>
      </c>
      <c r="X12" s="12">
        <f t="shared" ref="X12:BE12" si="9">(X10-(X11+X13+X31+X43)-X44)</f>
        <v>-0.25</v>
      </c>
      <c r="Y12" s="12">
        <f>(Y10-(Y11+Y13+Y31+Y43)-Y44)</f>
        <v>0</v>
      </c>
      <c r="Z12" s="12">
        <f t="shared" si="9"/>
        <v>0</v>
      </c>
      <c r="AA12" s="12">
        <f t="shared" si="9"/>
        <v>0</v>
      </c>
      <c r="AB12" s="12">
        <f>(AB10-(AB11+AB13+AB31+AB43)-AB44)</f>
        <v>0</v>
      </c>
      <c r="AC12" s="12">
        <f t="shared" si="9"/>
        <v>-2.0202004816383123E-4</v>
      </c>
      <c r="AD12" s="12">
        <f t="shared" si="9"/>
        <v>0</v>
      </c>
      <c r="AE12" s="12">
        <f t="shared" si="9"/>
        <v>-4.895782470703125E-2</v>
      </c>
      <c r="AF12" s="12">
        <f>(AF10-(AF11+AF13+AF31+AF43)-AF44)</f>
        <v>-1.6761122941970825</v>
      </c>
      <c r="AG12" s="12">
        <f>(AG10-(AG11+AG13+AG31+AG43)-AG44)</f>
        <v>30134.364501953125</v>
      </c>
      <c r="AH12" s="12">
        <f t="shared" si="9"/>
        <v>0</v>
      </c>
      <c r="AI12" s="12">
        <f t="shared" si="9"/>
        <v>-1301198.4921875</v>
      </c>
      <c r="AJ12" s="12">
        <f t="shared" si="9"/>
        <v>-1.3464152812957764E-2</v>
      </c>
      <c r="AK12" s="12">
        <f t="shared" si="9"/>
        <v>761815.51171875</v>
      </c>
      <c r="AL12" s="12">
        <f>(AL10-(AL11+AL13+AL31+AL43)-AL44)</f>
        <v>-3949.6814231872559</v>
      </c>
      <c r="AM12" s="12">
        <f t="shared" si="9"/>
        <v>0</v>
      </c>
      <c r="AN12" s="12">
        <f t="shared" si="9"/>
        <v>6.6063404083251953E-3</v>
      </c>
      <c r="AO12" s="12">
        <f t="shared" si="9"/>
        <v>54.1904296875</v>
      </c>
      <c r="AP12" s="12">
        <f t="shared" si="9"/>
        <v>-9.873509407043457E-4</v>
      </c>
      <c r="AQ12" s="12">
        <f t="shared" si="9"/>
        <v>6.3323974609375E-4</v>
      </c>
      <c r="AR12" s="12">
        <f t="shared" si="9"/>
        <v>0</v>
      </c>
      <c r="AS12" s="12">
        <f t="shared" si="9"/>
        <v>0.15625</v>
      </c>
      <c r="AT12" s="12">
        <f t="shared" si="9"/>
        <v>3.5000406205654144E-4</v>
      </c>
      <c r="AU12" s="12">
        <f t="shared" si="9"/>
        <v>0</v>
      </c>
      <c r="AV12" s="12">
        <f>(AV10-(AV11+AV13+AV31+AV43)-AV44)</f>
        <v>1.220703125E-4</v>
      </c>
      <c r="AW12" s="12">
        <f t="shared" si="9"/>
        <v>0</v>
      </c>
      <c r="AX12" s="12">
        <f t="shared" si="9"/>
        <v>0</v>
      </c>
      <c r="AY12" s="12">
        <f t="shared" si="9"/>
        <v>0</v>
      </c>
      <c r="AZ12" s="12">
        <f t="shared" si="9"/>
        <v>0</v>
      </c>
      <c r="BA12" s="12">
        <f t="shared" si="9"/>
        <v>0</v>
      </c>
      <c r="BB12" s="12">
        <f t="shared" si="9"/>
        <v>0</v>
      </c>
      <c r="BC12" s="12">
        <f t="shared" si="9"/>
        <v>0</v>
      </c>
      <c r="BD12" s="12">
        <f>(BD10-(BD11+BD13+BD31+BD43)-BD44)</f>
        <v>5665280.150390625</v>
      </c>
      <c r="BE12" s="12">
        <f t="shared" si="9"/>
        <v>0</v>
      </c>
    </row>
    <row r="13" spans="1:62" s="2" customFormat="1">
      <c r="A13" s="13" t="s">
        <v>60</v>
      </c>
      <c r="B13" s="14">
        <f>D13+E13+F13</f>
        <v>159295522</v>
      </c>
      <c r="C13" s="14">
        <f>G13+H13</f>
        <v>0</v>
      </c>
      <c r="D13" s="14">
        <f>SUM(D14:D30)</f>
        <v>1690213</v>
      </c>
      <c r="E13" s="14">
        <f t="shared" ref="E13:J13" si="10">SUM(E14:E30)</f>
        <v>157605309</v>
      </c>
      <c r="F13" s="14">
        <f t="shared" si="10"/>
        <v>0</v>
      </c>
      <c r="G13" s="14">
        <f t="shared" si="10"/>
        <v>0</v>
      </c>
      <c r="H13" s="14">
        <f t="shared" si="10"/>
        <v>0</v>
      </c>
      <c r="I13" s="14">
        <f t="shared" si="10"/>
        <v>0</v>
      </c>
      <c r="J13" s="14">
        <f t="shared" si="10"/>
        <v>453453</v>
      </c>
      <c r="K13" s="14">
        <f>SUM(K14:K30)</f>
        <v>0</v>
      </c>
      <c r="L13" s="14">
        <f>SUM(L14:L30)</f>
        <v>0</v>
      </c>
      <c r="M13" s="14">
        <f>SUM(M14:M30)</f>
        <v>0</v>
      </c>
      <c r="N13" s="14">
        <f>SUM(N14:N30)</f>
        <v>0</v>
      </c>
      <c r="O13" s="14">
        <f>SUM(O14:O30)</f>
        <v>0</v>
      </c>
      <c r="P13" s="14">
        <f t="shared" ref="P13:AT13" si="11">SUM(P14:P30)</f>
        <v>0</v>
      </c>
      <c r="Q13" s="14">
        <f>SUM(Q14:Q30)</f>
        <v>237996.03125</v>
      </c>
      <c r="R13" s="14">
        <f t="shared" si="11"/>
        <v>0</v>
      </c>
      <c r="S13" s="14">
        <f t="shared" si="11"/>
        <v>0</v>
      </c>
      <c r="T13" s="14">
        <f t="shared" si="11"/>
        <v>0</v>
      </c>
      <c r="U13" s="14">
        <f t="shared" si="11"/>
        <v>0</v>
      </c>
      <c r="V13" s="14">
        <f t="shared" si="11"/>
        <v>67732.0546875</v>
      </c>
      <c r="W13" s="14">
        <f>SUM(X13:AB13)</f>
        <v>23619709.015625</v>
      </c>
      <c r="X13" s="14">
        <f t="shared" si="11"/>
        <v>19042272</v>
      </c>
      <c r="Y13" s="14">
        <f>SUM(Y14:Y30)</f>
        <v>170667.015625</v>
      </c>
      <c r="Z13" s="14">
        <f t="shared" si="11"/>
        <v>0</v>
      </c>
      <c r="AA13" s="14">
        <f t="shared" si="11"/>
        <v>0</v>
      </c>
      <c r="AB13" s="14">
        <f>SUM(AB14:AB30)</f>
        <v>4406770</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34293.9375</v>
      </c>
      <c r="AV13" s="14">
        <f>SUM(AV14:AV30)</f>
        <v>5844.6199951171875</v>
      </c>
      <c r="AW13" s="14">
        <f t="shared" ref="AW13:BE13" si="12">SUM(AW14:AW30)</f>
        <v>0</v>
      </c>
      <c r="AX13" s="14">
        <f t="shared" si="12"/>
        <v>532</v>
      </c>
      <c r="AY13" s="14">
        <f t="shared" si="12"/>
        <v>0</v>
      </c>
      <c r="AZ13" s="14">
        <f t="shared" si="12"/>
        <v>32.228000640869141</v>
      </c>
      <c r="BA13" s="14">
        <f t="shared" si="12"/>
        <v>0</v>
      </c>
      <c r="BB13" s="14">
        <f t="shared" si="12"/>
        <v>0</v>
      </c>
      <c r="BC13" s="14">
        <f t="shared" si="12"/>
        <v>0</v>
      </c>
      <c r="BD13" s="14">
        <f>SUM(BD14:BD30)</f>
        <v>0</v>
      </c>
      <c r="BE13" s="14">
        <f t="shared" si="12"/>
        <v>0</v>
      </c>
    </row>
    <row r="14" spans="1:62" ht="13.5">
      <c r="A14" s="22" t="s">
        <v>167</v>
      </c>
      <c r="B14" s="12">
        <f>D14+E14+F14</f>
        <v>110381552</v>
      </c>
      <c r="C14" s="12">
        <f t="shared" si="1"/>
        <v>0</v>
      </c>
      <c r="D14" s="12"/>
      <c r="E14" s="12">
        <v>110381552</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v>34293.9375</v>
      </c>
      <c r="AV14" s="12">
        <v>5667</v>
      </c>
      <c r="AW14" s="12"/>
      <c r="AX14" s="12">
        <v>532</v>
      </c>
      <c r="AY14" s="12"/>
      <c r="AZ14" s="12">
        <v>32.228000640869141</v>
      </c>
      <c r="BA14" s="12"/>
      <c r="BB14" s="12"/>
      <c r="BC14" s="12"/>
      <c r="BD14" s="12"/>
      <c r="BE14" s="12"/>
    </row>
    <row r="15" spans="1:62" ht="13.5">
      <c r="A15" s="8" t="s">
        <v>61</v>
      </c>
      <c r="B15" s="12">
        <f t="shared" si="0"/>
        <v>1786421</v>
      </c>
      <c r="C15" s="12">
        <f t="shared" si="1"/>
        <v>0</v>
      </c>
      <c r="D15" s="12"/>
      <c r="E15" s="12">
        <v>1786421</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177.6199951171875</v>
      </c>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237996.03125</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1690213</v>
      </c>
      <c r="C23" s="12">
        <f t="shared" si="1"/>
        <v>0</v>
      </c>
      <c r="D23" s="12">
        <v>1690213</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453453</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23619709.015625</v>
      </c>
      <c r="X28" s="12">
        <v>19042272</v>
      </c>
      <c r="Y28" s="12">
        <v>170667.015625</v>
      </c>
      <c r="Z28" s="12"/>
      <c r="AA28" s="12"/>
      <c r="AB28" s="12">
        <v>4406770</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45437336</v>
      </c>
      <c r="C29" s="12">
        <f t="shared" si="1"/>
        <v>0</v>
      </c>
      <c r="D29" s="12"/>
      <c r="E29" s="12">
        <v>45437336</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11234797</v>
      </c>
      <c r="BE31" s="14">
        <f t="shared" si="15"/>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7132687</v>
      </c>
      <c r="BE38" s="12"/>
    </row>
    <row r="39" spans="1:64" ht="13.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351</v>
      </c>
      <c r="BE39" s="12"/>
    </row>
    <row r="40" spans="1:64" ht="13.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ht="13.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64" s="2" customFormat="1" ht="15.75">
      <c r="A44" s="13" t="s">
        <v>80</v>
      </c>
      <c r="B44" s="14">
        <f>D44+E44+F44</f>
        <v>25164321.27734375</v>
      </c>
      <c r="C44" s="14">
        <f t="shared" si="1"/>
        <v>0</v>
      </c>
      <c r="D44" s="14">
        <f t="shared" ref="D44:L44" si="16">D45+D59+D67</f>
        <v>975978.02734375</v>
      </c>
      <c r="E44" s="14">
        <f>E45+E59+E67</f>
        <v>24188343.25</v>
      </c>
      <c r="F44" s="14">
        <f t="shared" si="16"/>
        <v>0</v>
      </c>
      <c r="G44" s="14">
        <f t="shared" si="16"/>
        <v>0</v>
      </c>
      <c r="H44" s="14">
        <f t="shared" si="16"/>
        <v>0</v>
      </c>
      <c r="I44" s="14">
        <f t="shared" si="16"/>
        <v>0</v>
      </c>
      <c r="J44" s="14">
        <f t="shared" si="16"/>
        <v>2147724</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1.0202019824646413E-2</v>
      </c>
      <c r="AD44" s="14">
        <f t="shared" si="17"/>
        <v>0</v>
      </c>
      <c r="AE44" s="14">
        <f>AE45+AE59+AE67</f>
        <v>636361.14881134033</v>
      </c>
      <c r="AF44" s="14">
        <f>AF45+AF59+AF67</f>
        <v>11557762.207362294</v>
      </c>
      <c r="AG44" s="14">
        <f>AG45+AG59+AG67</f>
        <v>21917.736328125</v>
      </c>
      <c r="AH44" s="14">
        <f t="shared" si="17"/>
        <v>0</v>
      </c>
      <c r="AI44" s="14">
        <f t="shared" si="17"/>
        <v>2401927.625</v>
      </c>
      <c r="AJ44" s="14">
        <f t="shared" si="17"/>
        <v>696445.7351269722</v>
      </c>
      <c r="AK44" s="14">
        <f t="shared" si="17"/>
        <v>9754707.78515625</v>
      </c>
      <c r="AL44" s="14">
        <f t="shared" si="17"/>
        <v>468972.36111068726</v>
      </c>
      <c r="AM44" s="14">
        <f t="shared" si="17"/>
        <v>0</v>
      </c>
      <c r="AN44" s="14">
        <f t="shared" si="17"/>
        <v>106430.06047129631</v>
      </c>
      <c r="AO44" s="14">
        <f>AO45+AO59+AO67</f>
        <v>393505.138671875</v>
      </c>
      <c r="AP44" s="14">
        <f t="shared" si="17"/>
        <v>346949.3156350255</v>
      </c>
      <c r="AQ44" s="14">
        <f t="shared" si="17"/>
        <v>3516.2728042602539</v>
      </c>
      <c r="AR44" s="14">
        <f t="shared" si="17"/>
        <v>0</v>
      </c>
      <c r="AS44" s="14">
        <f t="shared" si="17"/>
        <v>2476214.75</v>
      </c>
      <c r="AT44" s="14">
        <f>AT45+AT59+AT67</f>
        <v>12132.399064058438</v>
      </c>
      <c r="AU44" s="14">
        <f t="shared" ref="AU44:BC44" si="18">AU45+AU59+AU67</f>
        <v>0</v>
      </c>
      <c r="AV44" s="14">
        <f t="shared" si="18"/>
        <v>0</v>
      </c>
      <c r="AW44" s="14">
        <f t="shared" si="18"/>
        <v>0</v>
      </c>
      <c r="AX44" s="14">
        <f t="shared" si="18"/>
        <v>1043</v>
      </c>
      <c r="AY44" s="14">
        <f t="shared" si="18"/>
        <v>0</v>
      </c>
      <c r="AZ44" s="14">
        <f t="shared" si="18"/>
        <v>0</v>
      </c>
      <c r="BA44" s="14">
        <f t="shared" si="18"/>
        <v>0</v>
      </c>
      <c r="BB44" s="14">
        <f t="shared" si="18"/>
        <v>0</v>
      </c>
      <c r="BC44" s="14">
        <f t="shared" si="18"/>
        <v>0</v>
      </c>
      <c r="BD44" s="14">
        <f>BD45+BD59+BD67</f>
        <v>218375722.84960937</v>
      </c>
      <c r="BE44" s="14">
        <f>BE45+BE59+BE67</f>
        <v>0</v>
      </c>
      <c r="BF44" s="6"/>
      <c r="BG44" s="6"/>
      <c r="BH44" s="6"/>
      <c r="BI44" s="6"/>
      <c r="BJ44" s="6"/>
      <c r="BK44" s="6"/>
      <c r="BL44" s="6"/>
    </row>
    <row r="45" spans="1:64" s="2" customFormat="1">
      <c r="A45" s="13" t="s">
        <v>81</v>
      </c>
      <c r="B45" s="14">
        <f>D45+E45+F45</f>
        <v>13923412.03125</v>
      </c>
      <c r="C45" s="14">
        <f t="shared" si="1"/>
        <v>0</v>
      </c>
      <c r="D45" s="14">
        <f>SUM(D46:D58)</f>
        <v>843101.03125</v>
      </c>
      <c r="E45" s="14">
        <f t="shared" ref="E45:L45" si="19">SUM(E46:E58)</f>
        <v>13080311</v>
      </c>
      <c r="F45" s="14">
        <f>SUM(F46:F58)</f>
        <v>0</v>
      </c>
      <c r="G45" s="14">
        <f t="shared" si="19"/>
        <v>0</v>
      </c>
      <c r="H45" s="14">
        <f t="shared" si="19"/>
        <v>0</v>
      </c>
      <c r="I45" s="14">
        <f t="shared" si="19"/>
        <v>0</v>
      </c>
      <c r="J45" s="14">
        <f t="shared" si="19"/>
        <v>2147724</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35.265998840332031</v>
      </c>
      <c r="AF45" s="14">
        <f>SUM(AF46:AF58)</f>
        <v>14232.068725585937</v>
      </c>
      <c r="AG45" s="14">
        <f>SUM(AG46:AG58)</f>
        <v>0</v>
      </c>
      <c r="AH45" s="14">
        <f t="shared" si="20"/>
        <v>0</v>
      </c>
      <c r="AI45" s="14">
        <f t="shared" si="20"/>
        <v>0</v>
      </c>
      <c r="AJ45" s="14">
        <f t="shared" si="20"/>
        <v>14785.251220703125</v>
      </c>
      <c r="AK45" s="14">
        <f t="shared" si="20"/>
        <v>1002587.28125</v>
      </c>
      <c r="AL45" s="14">
        <f t="shared" si="20"/>
        <v>2605.449951171875</v>
      </c>
      <c r="AM45" s="14">
        <f t="shared" si="20"/>
        <v>0</v>
      </c>
      <c r="AN45" s="14">
        <f t="shared" si="20"/>
        <v>547.80202102661133</v>
      </c>
      <c r="AO45" s="14">
        <f>SUM(AO46:AO58)</f>
        <v>85073.0908203125</v>
      </c>
      <c r="AP45" s="14">
        <f>SUM(AP46:AP58)</f>
        <v>185826.609375</v>
      </c>
      <c r="AQ45" s="14">
        <f t="shared" si="20"/>
        <v>45.400001525878906</v>
      </c>
      <c r="AR45" s="14">
        <f t="shared" si="20"/>
        <v>0</v>
      </c>
      <c r="AS45" s="14">
        <f t="shared" si="20"/>
        <v>0</v>
      </c>
      <c r="AT45" s="14">
        <f t="shared" si="20"/>
        <v>2.7299998328089714E-2</v>
      </c>
      <c r="AU45" s="14">
        <f t="shared" si="20"/>
        <v>0</v>
      </c>
      <c r="AV45" s="14">
        <f t="shared" si="20"/>
        <v>0</v>
      </c>
      <c r="AW45" s="14">
        <f t="shared" si="20"/>
        <v>0</v>
      </c>
      <c r="AX45" s="14">
        <f t="shared" si="20"/>
        <v>0</v>
      </c>
      <c r="AY45" s="14">
        <f t="shared" si="20"/>
        <v>0</v>
      </c>
      <c r="AZ45" s="14">
        <f t="shared" si="20"/>
        <v>0</v>
      </c>
      <c r="BA45" s="14">
        <f t="shared" si="20"/>
        <v>0</v>
      </c>
      <c r="BB45" s="14">
        <f t="shared" si="20"/>
        <v>0</v>
      </c>
      <c r="BC45" s="14">
        <f t="shared" si="20"/>
        <v>0</v>
      </c>
      <c r="BD45" s="14">
        <f>SUM(BD46:BD58)</f>
        <v>115998681.78125</v>
      </c>
      <c r="BE45" s="14">
        <f>SUM(BE46:BE58)</f>
        <v>0</v>
      </c>
      <c r="BF45" s="5"/>
    </row>
    <row r="46" spans="1:64" ht="13.5">
      <c r="A46" s="22" t="s">
        <v>144</v>
      </c>
      <c r="B46" s="12">
        <f t="shared" si="0"/>
        <v>4604166</v>
      </c>
      <c r="C46" s="12">
        <f t="shared" si="1"/>
        <v>0</v>
      </c>
      <c r="D46" s="12">
        <v>312776</v>
      </c>
      <c r="E46" s="12">
        <v>4291390</v>
      </c>
      <c r="F46" s="12"/>
      <c r="G46" s="12"/>
      <c r="H46" s="12"/>
      <c r="I46" s="12"/>
      <c r="J46" s="12">
        <v>2147724</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25457940</v>
      </c>
      <c r="BE46" s="12"/>
    </row>
    <row r="47" spans="1:64" ht="13.5">
      <c r="A47" s="22" t="s">
        <v>145</v>
      </c>
      <c r="B47" s="12">
        <f t="shared" si="0"/>
        <v>1974112</v>
      </c>
      <c r="C47" s="12">
        <f t="shared" si="1"/>
        <v>0</v>
      </c>
      <c r="D47" s="12">
        <v>56413</v>
      </c>
      <c r="E47" s="12">
        <v>1917699</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10623191</v>
      </c>
      <c r="BE47" s="12"/>
    </row>
    <row r="48" spans="1:64" ht="13.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19484302</v>
      </c>
      <c r="BE48" s="12"/>
    </row>
    <row r="49" spans="1:58" ht="13.5">
      <c r="A49" s="22" t="s">
        <v>146</v>
      </c>
      <c r="B49" s="12">
        <f>D49+E49+F49</f>
        <v>1630034.03125</v>
      </c>
      <c r="C49" s="12">
        <f t="shared" si="1"/>
        <v>0</v>
      </c>
      <c r="D49" s="12">
        <v>345430.03125</v>
      </c>
      <c r="E49" s="12">
        <v>1284604</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2724605.75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76479.234375</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48172.96875</v>
      </c>
      <c r="BE51" s="12"/>
    </row>
    <row r="52" spans="1:58" ht="13.5">
      <c r="A52" s="22" t="s">
        <v>148</v>
      </c>
      <c r="B52" s="12">
        <f>D52+E52+F52</f>
        <v>1965457</v>
      </c>
      <c r="C52" s="12">
        <f t="shared" si="1"/>
        <v>0</v>
      </c>
      <c r="D52" s="12"/>
      <c r="E52" s="12">
        <v>1965457</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12518.7177734375</v>
      </c>
      <c r="AG52" s="12"/>
      <c r="AH52" s="12"/>
      <c r="AI52" s="12"/>
      <c r="AJ52" s="12">
        <v>13489.11328125</v>
      </c>
      <c r="AK52" s="12">
        <v>761815.75</v>
      </c>
      <c r="AL52" s="12">
        <v>1902.5489501953125</v>
      </c>
      <c r="AM52" s="12"/>
      <c r="AN52" s="12">
        <v>538.822021484375</v>
      </c>
      <c r="AO52" s="12">
        <v>79156.6015625</v>
      </c>
      <c r="AP52" s="12"/>
      <c r="AQ52" s="12"/>
      <c r="AR52" s="12"/>
      <c r="AS52" s="12"/>
      <c r="AT52" s="12">
        <v>2.7299998328089714E-2</v>
      </c>
      <c r="AU52" s="12"/>
      <c r="AV52" s="12"/>
      <c r="AW52" s="12"/>
      <c r="AX52" s="12"/>
      <c r="AY52" s="12"/>
      <c r="AZ52" s="12"/>
      <c r="BA52" s="12"/>
      <c r="BB52" s="12"/>
      <c r="BC52" s="12"/>
      <c r="BD52" s="12">
        <v>32540928</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765417.625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1674390</v>
      </c>
      <c r="BE54" s="12"/>
    </row>
    <row r="55" spans="1:58" ht="13.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289349.25</v>
      </c>
      <c r="BE55" s="12"/>
    </row>
    <row r="56" spans="1:58" ht="13.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v>35.265998840332031</v>
      </c>
      <c r="AF56" s="12">
        <v>1713.3509521484375</v>
      </c>
      <c r="AG56" s="12"/>
      <c r="AH56" s="12"/>
      <c r="AI56" s="12"/>
      <c r="AJ56" s="12">
        <v>1296.137939453125</v>
      </c>
      <c r="AK56" s="12">
        <v>240771.53125</v>
      </c>
      <c r="AL56" s="12">
        <v>702.9010009765625</v>
      </c>
      <c r="AM56" s="12"/>
      <c r="AN56" s="12">
        <v>8.9799995422363281</v>
      </c>
      <c r="AO56" s="12">
        <v>5916.4892578125</v>
      </c>
      <c r="AP56" s="12">
        <v>185826.609375</v>
      </c>
      <c r="AQ56" s="12">
        <v>45.400001525878906</v>
      </c>
      <c r="AR56" s="12"/>
      <c r="AS56" s="12"/>
      <c r="AT56" s="12"/>
      <c r="AU56" s="12"/>
      <c r="AV56" s="12"/>
      <c r="AW56" s="12"/>
      <c r="AX56" s="12"/>
      <c r="AY56" s="12"/>
      <c r="AZ56" s="12"/>
      <c r="BA56" s="12"/>
      <c r="BB56" s="12"/>
      <c r="BC56" s="12"/>
      <c r="BD56" s="12">
        <v>78176.390625</v>
      </c>
      <c r="BE56" s="12"/>
    </row>
    <row r="57" spans="1:58" ht="13.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456065.5625</v>
      </c>
      <c r="BE57" s="12"/>
    </row>
    <row r="58" spans="1:58" ht="13.5">
      <c r="A58" s="22" t="s">
        <v>151</v>
      </c>
      <c r="B58" s="12">
        <f t="shared" si="0"/>
        <v>3749643</v>
      </c>
      <c r="C58" s="12">
        <f t="shared" si="1"/>
        <v>0</v>
      </c>
      <c r="D58" s="12">
        <v>128482</v>
      </c>
      <c r="E58" s="12">
        <v>3621161</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v>21779664</v>
      </c>
      <c r="BE58" s="12"/>
    </row>
    <row r="59" spans="1:58" s="2" customFormat="1">
      <c r="A59" s="13" t="s">
        <v>87</v>
      </c>
      <c r="B59" s="14">
        <f t="shared" si="0"/>
        <v>132969</v>
      </c>
      <c r="C59" s="14">
        <f t="shared" si="1"/>
        <v>0</v>
      </c>
      <c r="D59" s="14">
        <f t="shared" ref="D59:L59" si="21">SUM(D60:D66)</f>
        <v>0</v>
      </c>
      <c r="E59" s="14">
        <f t="shared" si="21"/>
        <v>132969</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0</v>
      </c>
      <c r="AF59" s="14">
        <f>SUM(AF60:AF66)</f>
        <v>11406561.56099999</v>
      </c>
      <c r="AG59" s="14">
        <f>SUM(AG60:AG66)</f>
        <v>21917.736328125</v>
      </c>
      <c r="AH59" s="14">
        <f t="shared" si="22"/>
        <v>0</v>
      </c>
      <c r="AI59" s="14">
        <f t="shared" si="22"/>
        <v>2401927.625</v>
      </c>
      <c r="AJ59" s="14">
        <f t="shared" si="22"/>
        <v>8270.8003125190735</v>
      </c>
      <c r="AK59" s="14">
        <f t="shared" si="22"/>
        <v>7634989.2421875</v>
      </c>
      <c r="AL59" s="14">
        <f t="shared" si="22"/>
        <v>1974.77197265625</v>
      </c>
      <c r="AM59" s="14">
        <f t="shared" si="22"/>
        <v>0</v>
      </c>
      <c r="AN59" s="14">
        <f t="shared" si="22"/>
        <v>101.3189971446991</v>
      </c>
      <c r="AO59" s="14">
        <f>SUM(AO60:AO66)</f>
        <v>286434.7890625</v>
      </c>
      <c r="AP59" s="14">
        <f>SUM(AP60:AP66)</f>
        <v>0</v>
      </c>
      <c r="AQ59" s="14">
        <f t="shared" si="22"/>
        <v>0</v>
      </c>
      <c r="AR59" s="14">
        <f t="shared" si="22"/>
        <v>0</v>
      </c>
      <c r="AS59" s="14">
        <f t="shared" si="22"/>
        <v>0</v>
      </c>
      <c r="AT59" s="14">
        <f t="shared" si="22"/>
        <v>5.4599996656179428E-2</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6748511.068359375</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1078811.375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21917.736328125</v>
      </c>
      <c r="AH61" s="12"/>
      <c r="AI61" s="12">
        <v>1323116.25</v>
      </c>
      <c r="AJ61" s="12"/>
      <c r="AK61" s="12"/>
      <c r="AL61" s="12"/>
      <c r="AM61" s="12"/>
      <c r="AN61" s="12"/>
      <c r="AO61" s="12"/>
      <c r="AP61" s="12"/>
      <c r="AQ61" s="12"/>
      <c r="AR61" s="12"/>
      <c r="AS61" s="12"/>
      <c r="AT61" s="12"/>
      <c r="AU61" s="12"/>
      <c r="AV61" s="12"/>
      <c r="AW61" s="12"/>
      <c r="AX61" s="12"/>
      <c r="AY61" s="12"/>
      <c r="AZ61" s="12"/>
      <c r="BA61" s="12"/>
      <c r="BB61" s="12"/>
      <c r="BC61" s="12"/>
      <c r="BD61" s="12">
        <v>54185.53125</v>
      </c>
      <c r="BE61" s="12"/>
    </row>
    <row r="62" spans="1:58" ht="13.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c r="AF62" s="12">
        <v>11406560</v>
      </c>
      <c r="AG62" s="12"/>
      <c r="AH62" s="12"/>
      <c r="AI62" s="12"/>
      <c r="AJ62" s="12">
        <v>8263.8203125</v>
      </c>
      <c r="AK62" s="12">
        <v>7548157.5</v>
      </c>
      <c r="AL62" s="12">
        <v>1974.77197265625</v>
      </c>
      <c r="AM62" s="12"/>
      <c r="AN62" s="12">
        <v>99.518997192382813</v>
      </c>
      <c r="AO62" s="12">
        <v>283826.625</v>
      </c>
      <c r="AP62" s="12"/>
      <c r="AQ62" s="12"/>
      <c r="AR62" s="12"/>
      <c r="AS62" s="12"/>
      <c r="AT62" s="12">
        <v>5.4599996656179428E-2</v>
      </c>
      <c r="AU62" s="12"/>
      <c r="AV62" s="12"/>
      <c r="AW62" s="12"/>
      <c r="AX62" s="12"/>
      <c r="AY62" s="12"/>
      <c r="AZ62" s="12"/>
      <c r="BA62" s="12"/>
      <c r="BB62" s="12"/>
      <c r="BC62" s="12"/>
      <c r="BD62" s="12">
        <v>20874.876953125</v>
      </c>
      <c r="BE62" s="12"/>
    </row>
    <row r="63" spans="1:58" ht="13.5">
      <c r="A63" s="8" t="s">
        <v>91</v>
      </c>
      <c r="B63" s="12">
        <f t="shared" si="0"/>
        <v>132969</v>
      </c>
      <c r="C63" s="12">
        <f t="shared" si="1"/>
        <v>0</v>
      </c>
      <c r="D63" s="12"/>
      <c r="E63" s="12">
        <v>132969</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1.5609999895095825</v>
      </c>
      <c r="AG63" s="12"/>
      <c r="AH63" s="12"/>
      <c r="AI63" s="12"/>
      <c r="AJ63" s="12">
        <v>6.9800000190734863</v>
      </c>
      <c r="AK63" s="12">
        <v>86831.7421875</v>
      </c>
      <c r="AL63" s="12"/>
      <c r="AM63" s="12"/>
      <c r="AN63" s="12">
        <v>1.7999999523162842</v>
      </c>
      <c r="AO63" s="12">
        <v>2608.1640625</v>
      </c>
      <c r="AP63" s="12"/>
      <c r="AQ63" s="12"/>
      <c r="AR63" s="12"/>
      <c r="AS63" s="12"/>
      <c r="AT63" s="12"/>
      <c r="AU63" s="12"/>
      <c r="AV63" s="12"/>
      <c r="AW63" s="12"/>
      <c r="AX63" s="12"/>
      <c r="AY63" s="12"/>
      <c r="AZ63" s="12"/>
      <c r="BA63" s="12"/>
      <c r="BB63" s="12"/>
      <c r="BC63" s="12"/>
      <c r="BD63" s="12">
        <v>3151850</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88262.8203125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v>57258.83984375</v>
      </c>
      <c r="BE65" s="12"/>
    </row>
    <row r="66" spans="1:57" ht="13.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3376079</v>
      </c>
      <c r="BE66" s="12"/>
    </row>
    <row r="67" spans="1:57" s="2" customFormat="1">
      <c r="A67" s="13" t="s">
        <v>93</v>
      </c>
      <c r="B67" s="14">
        <f>D67+E67+F67</f>
        <v>11107940.24609375</v>
      </c>
      <c r="C67" s="14">
        <f>G67+H67</f>
        <v>0</v>
      </c>
      <c r="D67" s="14">
        <f>SUM(D68:D71)</f>
        <v>132876.99609375</v>
      </c>
      <c r="E67" s="14">
        <f>SUM(E68:E71)</f>
        <v>10975063.25</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1.0202019824646413E-2</v>
      </c>
      <c r="AD67" s="14">
        <f t="shared" si="24"/>
        <v>0</v>
      </c>
      <c r="AE67" s="14">
        <f t="shared" si="24"/>
        <v>636325.8828125</v>
      </c>
      <c r="AF67" s="14">
        <f>SUM(AF68:AF71)</f>
        <v>136968.57763671875</v>
      </c>
      <c r="AG67" s="14">
        <f t="shared" si="24"/>
        <v>0</v>
      </c>
      <c r="AH67" s="14">
        <f t="shared" si="24"/>
        <v>0</v>
      </c>
      <c r="AI67" s="14">
        <f t="shared" si="24"/>
        <v>0</v>
      </c>
      <c r="AJ67" s="14">
        <f t="shared" si="24"/>
        <v>673389.68359375</v>
      </c>
      <c r="AK67" s="14">
        <f t="shared" si="24"/>
        <v>1117131.26171875</v>
      </c>
      <c r="AL67" s="14">
        <f t="shared" si="24"/>
        <v>464392.13918685913</v>
      </c>
      <c r="AM67" s="14">
        <f t="shared" si="24"/>
        <v>0</v>
      </c>
      <c r="AN67" s="14">
        <f t="shared" si="24"/>
        <v>105780.939453125</v>
      </c>
      <c r="AO67" s="14">
        <f>SUM(AO68:AO71)</f>
        <v>21997.2587890625</v>
      </c>
      <c r="AP67" s="14">
        <f>SUM(AP68:AP71)</f>
        <v>161122.7062600255</v>
      </c>
      <c r="AQ67" s="14">
        <f t="shared" si="24"/>
        <v>3470.872802734375</v>
      </c>
      <c r="AR67" s="14">
        <f t="shared" si="24"/>
        <v>0</v>
      </c>
      <c r="AS67" s="14">
        <f t="shared" si="24"/>
        <v>2476214.75</v>
      </c>
      <c r="AT67" s="14">
        <f>SUM(AT68:AT71)</f>
        <v>12132.317164063454</v>
      </c>
      <c r="AU67" s="14">
        <f t="shared" ref="AU67:BC67" si="25">SUM(AU68:AU71)</f>
        <v>0</v>
      </c>
      <c r="AV67" s="14">
        <f t="shared" si="25"/>
        <v>0</v>
      </c>
      <c r="AW67" s="14">
        <f t="shared" si="25"/>
        <v>0</v>
      </c>
      <c r="AX67" s="14">
        <f t="shared" si="25"/>
        <v>1043</v>
      </c>
      <c r="AY67" s="14">
        <f t="shared" si="25"/>
        <v>0</v>
      </c>
      <c r="AZ67" s="14">
        <f t="shared" si="25"/>
        <v>0</v>
      </c>
      <c r="BA67" s="14">
        <f t="shared" si="25"/>
        <v>0</v>
      </c>
      <c r="BB67" s="14">
        <f t="shared" si="25"/>
        <v>0</v>
      </c>
      <c r="BC67" s="14">
        <f t="shared" si="25"/>
        <v>0</v>
      </c>
      <c r="BD67" s="14">
        <f>SUM(BD68:BD71)</f>
        <v>95628530</v>
      </c>
      <c r="BE67" s="14">
        <f>SUM(BE68:BE71)</f>
        <v>0</v>
      </c>
    </row>
    <row r="68" spans="1:57" ht="13.5">
      <c r="A68" s="22" t="s">
        <v>130</v>
      </c>
      <c r="B68" s="12">
        <f>D68+E68+F68</f>
        <v>19627</v>
      </c>
      <c r="C68" s="12">
        <f t="shared" si="1"/>
        <v>0</v>
      </c>
      <c r="D68" s="12"/>
      <c r="E68" s="12">
        <v>19627</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1.0151000460609794E-3</v>
      </c>
      <c r="AD68" s="12"/>
      <c r="AE68" s="12"/>
      <c r="AF68" s="12">
        <v>114412.65625</v>
      </c>
      <c r="AG68" s="12"/>
      <c r="AH68" s="12"/>
      <c r="AI68" s="12"/>
      <c r="AJ68" s="12">
        <v>59144.55078125</v>
      </c>
      <c r="AK68" s="12">
        <v>1047130.25</v>
      </c>
      <c r="AL68" s="12">
        <v>64835.2421875</v>
      </c>
      <c r="AM68" s="12"/>
      <c r="AN68" s="12">
        <v>8240.751953125</v>
      </c>
      <c r="AO68" s="12">
        <v>21310.50390625</v>
      </c>
      <c r="AP68" s="12">
        <v>0.64376002550125122</v>
      </c>
      <c r="AQ68" s="12"/>
      <c r="AR68" s="12"/>
      <c r="AS68" s="12"/>
      <c r="AT68" s="12">
        <v>0.13650000095367432</v>
      </c>
      <c r="AU68" s="12"/>
      <c r="AV68" s="12"/>
      <c r="AW68" s="12"/>
      <c r="AX68" s="12"/>
      <c r="AY68" s="12"/>
      <c r="AZ68" s="12"/>
      <c r="BA68" s="12"/>
      <c r="BB68" s="12"/>
      <c r="BC68" s="12"/>
      <c r="BD68" s="12">
        <v>5841498</v>
      </c>
      <c r="BE68" s="12"/>
    </row>
    <row r="69" spans="1:57" ht="13.5">
      <c r="A69" s="22" t="s">
        <v>131</v>
      </c>
      <c r="B69" s="12">
        <f>D69+E69+F69</f>
        <v>3573779.08203125</v>
      </c>
      <c r="C69" s="12">
        <f>G69+H69</f>
        <v>0</v>
      </c>
      <c r="D69" s="12">
        <v>44292.33203125</v>
      </c>
      <c r="E69" s="12">
        <v>3529486.75</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9.186919778585434E-3</v>
      </c>
      <c r="AD69" s="12"/>
      <c r="AE69" s="12">
        <v>79775.1328125</v>
      </c>
      <c r="AF69" s="12">
        <v>6953.89599609375</v>
      </c>
      <c r="AG69" s="12"/>
      <c r="AH69" s="12"/>
      <c r="AI69" s="12"/>
      <c r="AJ69" s="12">
        <v>65561.1953125</v>
      </c>
      <c r="AK69" s="12">
        <v>32916.46484375</v>
      </c>
      <c r="AL69" s="12">
        <v>399520</v>
      </c>
      <c r="AM69" s="12"/>
      <c r="AN69" s="12">
        <v>97540.1875</v>
      </c>
      <c r="AO69" s="12">
        <v>686.7548828125</v>
      </c>
      <c r="AP69" s="12">
        <v>161122.0625</v>
      </c>
      <c r="AQ69" s="12">
        <v>3470.872802734375</v>
      </c>
      <c r="AR69" s="12"/>
      <c r="AS69" s="12"/>
      <c r="AT69" s="12">
        <v>12132.1806640625</v>
      </c>
      <c r="AU69" s="12"/>
      <c r="AV69" s="12"/>
      <c r="AW69" s="12"/>
      <c r="AX69" s="12"/>
      <c r="AY69" s="12"/>
      <c r="AZ69" s="12"/>
      <c r="BA69" s="12"/>
      <c r="BB69" s="12"/>
      <c r="BC69" s="12"/>
      <c r="BD69" s="12">
        <v>28832796</v>
      </c>
      <c r="BE69" s="12"/>
    </row>
    <row r="70" spans="1:57" ht="13.5">
      <c r="A70" s="22" t="s">
        <v>132</v>
      </c>
      <c r="B70" s="12">
        <f t="shared" ref="B70:B92" si="27">D70+E70+F70</f>
        <v>7147558.1640625</v>
      </c>
      <c r="C70" s="12">
        <f>G70+H70</f>
        <v>0</v>
      </c>
      <c r="D70" s="12">
        <v>88584.6640625</v>
      </c>
      <c r="E70" s="12">
        <v>7058973.5</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556550.75</v>
      </c>
      <c r="AF70" s="12">
        <v>15602.025390625</v>
      </c>
      <c r="AG70" s="12"/>
      <c r="AH70" s="12"/>
      <c r="AI70" s="12"/>
      <c r="AJ70" s="12">
        <v>548683.9375</v>
      </c>
      <c r="AK70" s="12">
        <v>37084.546875</v>
      </c>
      <c r="AL70" s="12">
        <v>36.896999359130859</v>
      </c>
      <c r="AM70" s="12"/>
      <c r="AN70" s="12"/>
      <c r="AO70" s="12"/>
      <c r="AP70" s="12"/>
      <c r="AQ70" s="12"/>
      <c r="AR70" s="12"/>
      <c r="AS70" s="12"/>
      <c r="AT70" s="12"/>
      <c r="AU70" s="12"/>
      <c r="AV70" s="12"/>
      <c r="AW70" s="12"/>
      <c r="AX70" s="12">
        <v>1043</v>
      </c>
      <c r="AY70" s="12"/>
      <c r="AZ70" s="12"/>
      <c r="BA70" s="12"/>
      <c r="BB70" s="12"/>
      <c r="BC70" s="12"/>
      <c r="BD70" s="12">
        <v>39670916</v>
      </c>
      <c r="BE70" s="12"/>
    </row>
    <row r="71" spans="1:57" ht="13.5">
      <c r="A71" s="22" t="s">
        <v>133</v>
      </c>
      <c r="B71" s="12">
        <f t="shared" si="27"/>
        <v>366976</v>
      </c>
      <c r="C71" s="12">
        <f>G71+H71</f>
        <v>0</v>
      </c>
      <c r="D71" s="12"/>
      <c r="E71" s="12">
        <v>366976</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2476214.75</v>
      </c>
      <c r="AT71" s="12"/>
      <c r="AU71" s="12"/>
      <c r="AV71" s="12"/>
      <c r="AW71" s="12"/>
      <c r="AX71" s="12"/>
      <c r="AY71" s="12"/>
      <c r="AZ71" s="12"/>
      <c r="BA71" s="12"/>
      <c r="BB71" s="12"/>
      <c r="BC71" s="12"/>
      <c r="BD71" s="12">
        <v>21283320</v>
      </c>
      <c r="BE71" s="12"/>
    </row>
    <row r="72" spans="1:57" s="2" customFormat="1">
      <c r="A72" s="13" t="s">
        <v>94</v>
      </c>
      <c r="B72" s="14">
        <f t="shared" si="27"/>
        <v>0</v>
      </c>
      <c r="C72" s="14">
        <f t="shared" ref="C7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106430.0625</v>
      </c>
      <c r="AO72" s="14">
        <f t="shared" si="30"/>
        <v>393505.125</v>
      </c>
      <c r="AP72" s="14">
        <f>SUM(AP73:AP75)</f>
        <v>0</v>
      </c>
      <c r="AQ72" s="14">
        <f t="shared" si="30"/>
        <v>0</v>
      </c>
      <c r="AR72" s="14">
        <f t="shared" si="30"/>
        <v>0</v>
      </c>
      <c r="AS72" s="14">
        <f t="shared" si="30"/>
        <v>0</v>
      </c>
      <c r="AT72" s="14">
        <f t="shared" si="30"/>
        <v>12132.3994140625</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ht="13.5">
      <c r="A73" s="8" t="s">
        <v>95</v>
      </c>
      <c r="B73" s="12">
        <f t="shared" si="27"/>
        <v>0</v>
      </c>
      <c r="C73" s="12">
        <f t="shared" ref="C73:C92" si="31">G73+H73</f>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106430.0625</v>
      </c>
      <c r="AO73" s="12">
        <v>393505.125</v>
      </c>
      <c r="AP73" s="12"/>
      <c r="AQ73" s="12"/>
      <c r="AR73" s="12"/>
      <c r="AS73" s="12"/>
      <c r="AT73" s="12">
        <v>12132.3994140625</v>
      </c>
      <c r="AU73" s="12"/>
      <c r="AV73" s="12"/>
      <c r="AW73" s="12"/>
      <c r="AX73" s="12"/>
      <c r="AY73" s="12"/>
      <c r="AZ73" s="12"/>
      <c r="BA73" s="12"/>
      <c r="BB73" s="12"/>
      <c r="BC73" s="12"/>
      <c r="BD73" s="12"/>
      <c r="BE73" s="12"/>
    </row>
    <row r="74" spans="1:57" ht="13.5">
      <c r="A74" s="8" t="s">
        <v>96</v>
      </c>
      <c r="B74" s="12">
        <f t="shared" si="27"/>
        <v>0</v>
      </c>
      <c r="C74" s="12">
        <f t="shared" si="31"/>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27"/>
        <v>0</v>
      </c>
      <c r="C75" s="12">
        <f t="shared" si="31"/>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27"/>
        <v>1974112</v>
      </c>
      <c r="C76" s="12">
        <f t="shared" si="31"/>
        <v>0</v>
      </c>
      <c r="D76" s="12">
        <v>56413</v>
      </c>
      <c r="E76" s="12">
        <v>1917699</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229571.02490234375</v>
      </c>
      <c r="C77" s="14">
        <f t="shared" si="31"/>
        <v>0</v>
      </c>
      <c r="D77" s="14">
        <f>SUM(D78:D81)</f>
        <v>0</v>
      </c>
      <c r="E77" s="14">
        <f>SUM(E78:E81)</f>
        <v>229571.02490234375</v>
      </c>
      <c r="F77" s="14">
        <v>0</v>
      </c>
      <c r="G77" s="14">
        <v>0</v>
      </c>
      <c r="H77" s="14">
        <v>0</v>
      </c>
      <c r="I77" s="14">
        <v>0</v>
      </c>
      <c r="J77" s="14">
        <v>0</v>
      </c>
      <c r="K77" s="14">
        <v>0</v>
      </c>
      <c r="L77" s="14">
        <v>0</v>
      </c>
      <c r="M77" s="14">
        <v>0</v>
      </c>
      <c r="N77" s="14">
        <v>0</v>
      </c>
      <c r="O77" s="14">
        <v>0</v>
      </c>
      <c r="P77" s="14">
        <f t="shared" ref="P77:V77" si="32">SUM(P78:P81)</f>
        <v>0</v>
      </c>
      <c r="Q77" s="14">
        <f>SUM(Q78:Q81)</f>
        <v>203.98100280761719</v>
      </c>
      <c r="R77" s="14">
        <f t="shared" si="32"/>
        <v>0</v>
      </c>
      <c r="S77" s="14">
        <f>SUM(S78:S81)</f>
        <v>0</v>
      </c>
      <c r="T77" s="14">
        <f t="shared" si="32"/>
        <v>203.98100280761719</v>
      </c>
      <c r="U77" s="14">
        <f t="shared" si="32"/>
        <v>0</v>
      </c>
      <c r="V77" s="14">
        <f t="shared" si="32"/>
        <v>85.938997268676758</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3">SUM(AU78:AU81)</f>
        <v>11317</v>
      </c>
      <c r="AV77" s="14">
        <f t="shared" si="33"/>
        <v>5844.6199951171875</v>
      </c>
      <c r="AW77" s="14">
        <f t="shared" si="33"/>
        <v>0</v>
      </c>
      <c r="AX77" s="14">
        <f>SUM(AX78:AX81)</f>
        <v>532</v>
      </c>
      <c r="AY77" s="14">
        <f t="shared" si="33"/>
        <v>0</v>
      </c>
      <c r="AZ77" s="14">
        <f t="shared" si="33"/>
        <v>32.228000640869141</v>
      </c>
      <c r="BA77" s="14">
        <f t="shared" si="33"/>
        <v>0</v>
      </c>
      <c r="BB77" s="14">
        <f t="shared" si="33"/>
        <v>0</v>
      </c>
      <c r="BC77" s="14">
        <f t="shared" si="33"/>
        <v>0</v>
      </c>
      <c r="BD77" s="14">
        <f>SUM(BD78:BD81)</f>
        <v>247586.79594421387</v>
      </c>
      <c r="BE77" s="14">
        <f>SUM(BE78:BE81)</f>
        <v>0</v>
      </c>
    </row>
    <row r="78" spans="1:57" ht="13.5">
      <c r="A78" s="22" t="s">
        <v>134</v>
      </c>
      <c r="B78" s="12">
        <f>D78+E78+F78</f>
        <v>222908</v>
      </c>
      <c r="C78" s="12">
        <f t="shared" si="31"/>
        <v>0</v>
      </c>
      <c r="D78" s="12"/>
      <c r="E78" s="12">
        <v>222908</v>
      </c>
      <c r="F78" s="12"/>
      <c r="G78" s="12"/>
      <c r="H78" s="12"/>
      <c r="I78" s="12"/>
      <c r="J78" s="12"/>
      <c r="K78" s="12"/>
      <c r="L78" s="12"/>
      <c r="M78" s="12"/>
      <c r="N78" s="12"/>
      <c r="O78" s="12"/>
      <c r="P78" s="12"/>
      <c r="Q78" s="12"/>
      <c r="R78" s="12"/>
      <c r="S78" s="12"/>
      <c r="T78" s="12"/>
      <c r="U78" s="12"/>
      <c r="V78" s="12">
        <v>78.393997192382813</v>
      </c>
      <c r="W78" s="12">
        <f t="shared" ref="W78:W86" si="34">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11317</v>
      </c>
      <c r="AV78" s="12">
        <v>5667</v>
      </c>
      <c r="AW78" s="12"/>
      <c r="AX78" s="12">
        <v>532</v>
      </c>
      <c r="AY78" s="12"/>
      <c r="AZ78" s="12">
        <v>32.228000640869141</v>
      </c>
      <c r="BA78" s="12"/>
      <c r="BB78" s="12"/>
      <c r="BC78" s="12"/>
      <c r="BD78" s="12">
        <v>240534.625</v>
      </c>
      <c r="BE78" s="12"/>
    </row>
    <row r="79" spans="1:57" ht="13.5">
      <c r="A79" s="22" t="s">
        <v>135</v>
      </c>
      <c r="B79" s="12">
        <f>D79+E79+F79</f>
        <v>6663.02490234375</v>
      </c>
      <c r="C79" s="12">
        <f t="shared" si="31"/>
        <v>0</v>
      </c>
      <c r="D79" s="12"/>
      <c r="E79" s="12">
        <v>6663.02490234375</v>
      </c>
      <c r="F79" s="12"/>
      <c r="G79" s="12"/>
      <c r="H79" s="12"/>
      <c r="I79" s="12"/>
      <c r="J79" s="12"/>
      <c r="K79" s="12"/>
      <c r="L79" s="12"/>
      <c r="M79" s="12"/>
      <c r="N79" s="12"/>
      <c r="O79" s="12"/>
      <c r="P79" s="12"/>
      <c r="Q79" s="12"/>
      <c r="R79" s="12"/>
      <c r="S79" s="12"/>
      <c r="T79" s="12"/>
      <c r="U79" s="12"/>
      <c r="V79" s="12">
        <v>7.5450000762939453</v>
      </c>
      <c r="W79" s="12">
        <f t="shared" si="34"/>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6848.18994140625</v>
      </c>
      <c r="BE79" s="12"/>
    </row>
    <row r="80" spans="1:57" ht="13.5">
      <c r="A80" s="8" t="s">
        <v>100</v>
      </c>
      <c r="B80" s="12">
        <f t="shared" si="27"/>
        <v>0</v>
      </c>
      <c r="C80" s="12">
        <f t="shared" si="31"/>
        <v>0</v>
      </c>
      <c r="D80" s="12"/>
      <c r="E80" s="12"/>
      <c r="F80" s="12"/>
      <c r="G80" s="12"/>
      <c r="H80" s="12"/>
      <c r="I80" s="12"/>
      <c r="J80" s="12"/>
      <c r="K80" s="12"/>
      <c r="L80" s="12"/>
      <c r="M80" s="12"/>
      <c r="N80" s="12"/>
      <c r="O80" s="12"/>
      <c r="P80" s="12"/>
      <c r="Q80" s="12"/>
      <c r="R80" s="12"/>
      <c r="S80" s="12"/>
      <c r="T80" s="12"/>
      <c r="U80" s="12"/>
      <c r="V80" s="12"/>
      <c r="W80" s="12">
        <f t="shared" si="34"/>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27"/>
        <v>0</v>
      </c>
      <c r="C81" s="12">
        <f t="shared" si="31"/>
        <v>0</v>
      </c>
      <c r="D81" s="12"/>
      <c r="E81" s="12"/>
      <c r="F81" s="12"/>
      <c r="G81" s="12"/>
      <c r="H81" s="12"/>
      <c r="I81" s="12"/>
      <c r="J81" s="12"/>
      <c r="K81" s="12"/>
      <c r="L81" s="12"/>
      <c r="M81" s="12"/>
      <c r="N81" s="12"/>
      <c r="O81" s="12"/>
      <c r="P81" s="12"/>
      <c r="Q81" s="12">
        <v>203.98100280761719</v>
      </c>
      <c r="R81" s="12"/>
      <c r="S81" s="12"/>
      <c r="T81" s="12">
        <v>203.98100280761719</v>
      </c>
      <c r="U81" s="12"/>
      <c r="V81" s="12"/>
      <c r="W81" s="12">
        <f t="shared" si="34"/>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ht="13.5">
      <c r="A82" s="8" t="s">
        <v>102</v>
      </c>
      <c r="B82" s="12">
        <f t="shared" si="27"/>
        <v>0</v>
      </c>
      <c r="C82" s="12">
        <f t="shared" si="31"/>
        <v>0</v>
      </c>
      <c r="D82" s="12"/>
      <c r="E82" s="12"/>
      <c r="F82" s="12"/>
      <c r="G82" s="12"/>
      <c r="H82" s="12"/>
      <c r="I82" s="12"/>
      <c r="J82" s="12"/>
      <c r="K82" s="12"/>
      <c r="L82" s="12"/>
      <c r="M82" s="12"/>
      <c r="N82" s="12"/>
      <c r="O82" s="12"/>
      <c r="P82" s="12"/>
      <c r="Q82" s="12"/>
      <c r="R82" s="12"/>
      <c r="S82" s="12"/>
      <c r="T82" s="12"/>
      <c r="U82" s="12"/>
      <c r="V82" s="12"/>
      <c r="W82" s="12">
        <f t="shared" si="34"/>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27"/>
        <v>0</v>
      </c>
      <c r="C83" s="12">
        <f t="shared" si="31"/>
        <v>0</v>
      </c>
      <c r="D83" s="12"/>
      <c r="E83" s="12"/>
      <c r="F83" s="12"/>
      <c r="G83" s="12"/>
      <c r="H83" s="12"/>
      <c r="I83" s="12"/>
      <c r="J83" s="12"/>
      <c r="K83" s="12"/>
      <c r="L83" s="12"/>
      <c r="M83" s="12"/>
      <c r="N83" s="12"/>
      <c r="O83" s="12"/>
      <c r="P83" s="12"/>
      <c r="Q83" s="12"/>
      <c r="R83" s="12"/>
      <c r="S83" s="12"/>
      <c r="T83" s="12"/>
      <c r="U83" s="12"/>
      <c r="V83" s="12"/>
      <c r="W83" s="12">
        <f t="shared" si="34"/>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27"/>
        <v>0</v>
      </c>
      <c r="C84" s="12">
        <f t="shared" si="31"/>
        <v>0</v>
      </c>
      <c r="D84" s="12"/>
      <c r="E84" s="12"/>
      <c r="F84" s="12"/>
      <c r="G84" s="12"/>
      <c r="H84" s="12"/>
      <c r="I84" s="12"/>
      <c r="J84" s="12"/>
      <c r="K84" s="12"/>
      <c r="L84" s="12"/>
      <c r="M84" s="12"/>
      <c r="N84" s="12"/>
      <c r="O84" s="12"/>
      <c r="P84" s="12"/>
      <c r="Q84" s="12"/>
      <c r="R84" s="12"/>
      <c r="S84" s="12"/>
      <c r="T84" s="12"/>
      <c r="U84" s="12"/>
      <c r="V84" s="12"/>
      <c r="W84" s="12">
        <f t="shared" si="34"/>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27"/>
        <v>0</v>
      </c>
      <c r="C85" s="12">
        <f t="shared" si="31"/>
        <v>0</v>
      </c>
      <c r="D85" s="12"/>
      <c r="E85" s="12"/>
      <c r="F85" s="12"/>
      <c r="G85" s="12"/>
      <c r="H85" s="12"/>
      <c r="I85" s="12"/>
      <c r="J85" s="12"/>
      <c r="K85" s="12"/>
      <c r="L85" s="12"/>
      <c r="M85" s="12"/>
      <c r="N85" s="12"/>
      <c r="O85" s="12"/>
      <c r="P85" s="12"/>
      <c r="Q85" s="12"/>
      <c r="R85" s="12"/>
      <c r="S85" s="12"/>
      <c r="T85" s="12"/>
      <c r="U85" s="12"/>
      <c r="V85" s="12"/>
      <c r="W85" s="12">
        <f t="shared" si="34"/>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27"/>
        <v>0</v>
      </c>
      <c r="C86" s="14">
        <f t="shared" si="31"/>
        <v>0</v>
      </c>
      <c r="D86" s="14">
        <f t="shared" ref="D86:U86" si="35">SUM(D82:D85)</f>
        <v>0</v>
      </c>
      <c r="E86" s="14">
        <f t="shared" si="35"/>
        <v>0</v>
      </c>
      <c r="F86" s="14">
        <f t="shared" si="35"/>
        <v>0</v>
      </c>
      <c r="G86" s="14">
        <f t="shared" si="35"/>
        <v>0</v>
      </c>
      <c r="H86" s="14">
        <f t="shared" si="35"/>
        <v>0</v>
      </c>
      <c r="I86" s="14">
        <f t="shared" si="35"/>
        <v>0</v>
      </c>
      <c r="J86" s="14">
        <f t="shared" si="35"/>
        <v>0</v>
      </c>
      <c r="K86" s="14">
        <f t="shared" si="35"/>
        <v>0</v>
      </c>
      <c r="L86" s="14">
        <f t="shared" si="35"/>
        <v>0</v>
      </c>
      <c r="M86" s="14">
        <f t="shared" si="35"/>
        <v>0</v>
      </c>
      <c r="N86" s="14">
        <f t="shared" si="35"/>
        <v>0</v>
      </c>
      <c r="O86" s="14">
        <f t="shared" si="35"/>
        <v>0</v>
      </c>
      <c r="P86" s="14">
        <f t="shared" si="35"/>
        <v>0</v>
      </c>
      <c r="Q86" s="14">
        <f t="shared" ref="Q86" si="36">SUM(R86:U86)</f>
        <v>0</v>
      </c>
      <c r="R86" s="14">
        <f t="shared" si="35"/>
        <v>0</v>
      </c>
      <c r="S86" s="14">
        <f t="shared" si="35"/>
        <v>0</v>
      </c>
      <c r="T86" s="14">
        <f t="shared" si="35"/>
        <v>0</v>
      </c>
      <c r="U86" s="14">
        <f t="shared" si="35"/>
        <v>0</v>
      </c>
      <c r="V86" s="14">
        <f t="shared" ref="V86:AT86" si="37">SUM(V82:V85)</f>
        <v>0</v>
      </c>
      <c r="W86" s="14">
        <f t="shared" si="34"/>
        <v>0</v>
      </c>
      <c r="X86" s="14">
        <f t="shared" si="37"/>
        <v>0</v>
      </c>
      <c r="Y86" s="14">
        <f t="shared" si="37"/>
        <v>0</v>
      </c>
      <c r="Z86" s="14">
        <f t="shared" si="37"/>
        <v>0</v>
      </c>
      <c r="AA86" s="14">
        <f t="shared" si="37"/>
        <v>0</v>
      </c>
      <c r="AB86" s="14">
        <f t="shared" si="37"/>
        <v>0</v>
      </c>
      <c r="AC86" s="14">
        <f t="shared" si="37"/>
        <v>0</v>
      </c>
      <c r="AD86" s="14">
        <f t="shared" si="37"/>
        <v>0</v>
      </c>
      <c r="AE86" s="14">
        <f t="shared" si="37"/>
        <v>0</v>
      </c>
      <c r="AF86" s="14">
        <f t="shared" si="37"/>
        <v>0</v>
      </c>
      <c r="AG86" s="14">
        <f t="shared" si="37"/>
        <v>0</v>
      </c>
      <c r="AH86" s="14">
        <f t="shared" si="37"/>
        <v>0</v>
      </c>
      <c r="AI86" s="14">
        <f t="shared" si="37"/>
        <v>0</v>
      </c>
      <c r="AJ86" s="14">
        <f t="shared" si="37"/>
        <v>0</v>
      </c>
      <c r="AK86" s="14">
        <f t="shared" si="37"/>
        <v>0</v>
      </c>
      <c r="AL86" s="14">
        <f t="shared" si="37"/>
        <v>0</v>
      </c>
      <c r="AM86" s="14">
        <f t="shared" si="37"/>
        <v>0</v>
      </c>
      <c r="AN86" s="14">
        <f t="shared" si="37"/>
        <v>0</v>
      </c>
      <c r="AO86" s="14">
        <f t="shared" si="37"/>
        <v>0</v>
      </c>
      <c r="AP86" s="14">
        <f t="shared" si="37"/>
        <v>0</v>
      </c>
      <c r="AQ86" s="14">
        <f t="shared" si="37"/>
        <v>0</v>
      </c>
      <c r="AR86" s="14">
        <f t="shared" si="37"/>
        <v>0</v>
      </c>
      <c r="AS86" s="14">
        <f t="shared" si="37"/>
        <v>0</v>
      </c>
      <c r="AT86" s="14">
        <f t="shared" si="37"/>
        <v>0</v>
      </c>
      <c r="AU86" s="14">
        <f>SUM(AU82:AU85)</f>
        <v>0</v>
      </c>
      <c r="AV86" s="14">
        <f>SUM(AV82:AV85)</f>
        <v>0</v>
      </c>
      <c r="AW86" s="14">
        <f t="shared" ref="AW86:BE86" si="38">SUM(AW82:AW85)</f>
        <v>0</v>
      </c>
      <c r="AX86" s="14">
        <f t="shared" si="38"/>
        <v>0</v>
      </c>
      <c r="AY86" s="14">
        <f t="shared" si="38"/>
        <v>0</v>
      </c>
      <c r="AZ86" s="14">
        <f t="shared" si="38"/>
        <v>0</v>
      </c>
      <c r="BA86" s="14">
        <f t="shared" si="38"/>
        <v>0</v>
      </c>
      <c r="BB86" s="14">
        <f t="shared" si="38"/>
        <v>0</v>
      </c>
      <c r="BC86" s="14">
        <f t="shared" si="38"/>
        <v>0</v>
      </c>
      <c r="BD86" s="14">
        <f>SUM(BD82:BD85)</f>
        <v>0</v>
      </c>
      <c r="BE86" s="14">
        <f t="shared" si="38"/>
        <v>0</v>
      </c>
    </row>
    <row r="87" spans="1:57" ht="13.5">
      <c r="A87" s="8" t="s">
        <v>107</v>
      </c>
      <c r="B87" s="12">
        <f t="shared" si="27"/>
        <v>0</v>
      </c>
      <c r="C87" s="12">
        <f t="shared" si="31"/>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ht="13.5">
      <c r="A88" s="8" t="s">
        <v>108</v>
      </c>
      <c r="B88" s="12">
        <f t="shared" si="27"/>
        <v>0</v>
      </c>
      <c r="C88" s="12">
        <f t="shared" si="31"/>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27"/>
        <v>0</v>
      </c>
      <c r="C89" s="12">
        <f t="shared" si="31"/>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27"/>
        <v>0</v>
      </c>
      <c r="C90" s="12">
        <f t="shared" si="31"/>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27"/>
        <v>0</v>
      </c>
      <c r="C91" s="12">
        <f t="shared" si="31"/>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27"/>
        <v>0</v>
      </c>
      <c r="C92" s="12">
        <f t="shared" si="31"/>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BL125"/>
  <sheetViews>
    <sheetView zoomScaleNormal="100" workbookViewId="0">
      <pane xSplit="1" ySplit="3" topLeftCell="B4" activePane="bottomRight" state="frozen"/>
      <selection pane="topRight" activeCell="B1" sqref="B1"/>
      <selection pane="bottomLeft" activeCell="A4" sqref="A4"/>
      <selection pane="bottomRight" sqref="A1:XFD1048576"/>
    </sheetView>
  </sheetViews>
  <sheetFormatPr defaultRowHeight="12.75"/>
  <cols>
    <col min="1" max="1" width="35.140625" bestFit="1" customWidth="1"/>
    <col min="2" max="2" width="13.140625" bestFit="1" customWidth="1"/>
    <col min="3" max="3" width="8.85546875" bestFit="1" customWidth="1"/>
    <col min="4" max="4" width="10.140625" bestFit="1" customWidth="1"/>
    <col min="5" max="5" width="13.140625" bestFit="1" customWidth="1"/>
    <col min="6" max="6" width="9.5703125" bestFit="1" customWidth="1"/>
    <col min="7" max="7" width="8" bestFit="1" customWidth="1"/>
    <col min="8" max="8" width="7" bestFit="1" customWidth="1"/>
    <col min="9" max="9" width="9" bestFit="1" customWidth="1"/>
    <col min="10" max="10" width="10.5703125" bestFit="1" customWidth="1"/>
    <col min="11" max="11" width="9.7109375" bestFit="1" customWidth="1"/>
    <col min="12" max="12" width="6.5703125" bestFit="1" customWidth="1"/>
    <col min="13" max="13" width="11.28515625" bestFit="1" customWidth="1"/>
    <col min="14" max="14" width="10.5703125" bestFit="1" customWidth="1"/>
    <col min="15" max="15" width="10.140625" bestFit="1" customWidth="1"/>
    <col min="16" max="16" width="9.28515625" bestFit="1" customWidth="1"/>
    <col min="17" max="17" width="11.28515625" bestFit="1" customWidth="1"/>
    <col min="18" max="18" width="9.5703125" bestFit="1" customWidth="1"/>
    <col min="19" max="19" width="9.85546875" bestFit="1" customWidth="1"/>
    <col min="20" max="20" width="10.7109375" bestFit="1" customWidth="1"/>
    <col min="21" max="21" width="7.42578125" bestFit="1" customWidth="1"/>
    <col min="22" max="22" width="11.28515625" bestFit="1" customWidth="1"/>
    <col min="23" max="23" width="13.140625" bestFit="1" customWidth="1"/>
    <col min="24" max="24" width="11.28515625" bestFit="1" customWidth="1"/>
    <col min="25" max="25" width="9" bestFit="1" customWidth="1"/>
    <col min="26" max="26" width="10.140625" bestFit="1" customWidth="1"/>
    <col min="27" max="27" width="8.5703125" bestFit="1" customWidth="1"/>
    <col min="28" max="28" width="11.28515625" bestFit="1" customWidth="1"/>
    <col min="29" max="29" width="9.5703125" bestFit="1" customWidth="1"/>
    <col min="30" max="30" width="8.7109375" bestFit="1" customWidth="1"/>
    <col min="31" max="31" width="10.140625" bestFit="1" customWidth="1"/>
    <col min="32" max="32" width="11.28515625" bestFit="1" customWidth="1"/>
    <col min="33" max="33" width="9" bestFit="1" customWidth="1"/>
    <col min="34" max="34" width="8.28515625" bestFit="1" customWidth="1"/>
    <col min="35" max="36" width="10.140625" bestFit="1" customWidth="1"/>
    <col min="37" max="37" width="11.28515625" bestFit="1" customWidth="1"/>
    <col min="38" max="38" width="10.85546875" bestFit="1" customWidth="1"/>
    <col min="39" max="39" width="9.42578125" bestFit="1" customWidth="1"/>
    <col min="41" max="42" width="10.140625" bestFit="1" customWidth="1"/>
    <col min="43" max="43" width="8.85546875" bestFit="1" customWidth="1"/>
    <col min="44" max="44" width="9.5703125" bestFit="1" customWidth="1"/>
    <col min="45" max="45" width="10.85546875" bestFit="1" customWidth="1"/>
    <col min="46" max="46" width="10" bestFit="1" customWidth="1"/>
    <col min="47" max="47" width="11.28515625" bestFit="1" customWidth="1"/>
    <col min="48" max="48" width="10.140625" bestFit="1" customWidth="1"/>
    <col min="49" max="49" width="10.7109375" bestFit="1" customWidth="1"/>
    <col min="50" max="50" width="9"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1.28515625" bestFit="1" customWidth="1"/>
    <col min="57" max="57" width="7.140625" bestFit="1"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9"/>
      <c r="BH3" s="129"/>
      <c r="BI3" s="129"/>
      <c r="BJ3" s="129"/>
    </row>
    <row r="4" spans="1:62" ht="13.5">
      <c r="A4" s="22" t="s">
        <v>164</v>
      </c>
      <c r="B4" s="12">
        <f>D4+E4+F4</f>
        <v>5862308.6015625</v>
      </c>
      <c r="C4" s="12">
        <f>G4+H4</f>
        <v>0</v>
      </c>
      <c r="D4" s="12">
        <v>72817.6015625</v>
      </c>
      <c r="E4" s="12">
        <v>5789491</v>
      </c>
      <c r="F4" s="12"/>
      <c r="G4" s="12"/>
      <c r="H4" s="12"/>
      <c r="I4" s="12"/>
      <c r="J4" s="12">
        <v>72572.8359375</v>
      </c>
      <c r="K4" s="12"/>
      <c r="L4" s="12"/>
      <c r="M4" s="12"/>
      <c r="N4" s="12"/>
      <c r="O4" s="12">
        <v>19054</v>
      </c>
      <c r="P4" s="12"/>
      <c r="Q4" s="12">
        <v>428396.03125</v>
      </c>
      <c r="R4" s="12"/>
      <c r="S4" s="12"/>
      <c r="T4" s="12"/>
      <c r="U4" s="12"/>
      <c r="V4" s="12">
        <v>67732.0546875</v>
      </c>
      <c r="W4" s="12">
        <f>SUM(X4:AB4)</f>
        <v>7680.01611328125</v>
      </c>
      <c r="X4" s="12"/>
      <c r="Y4" s="12">
        <v>7680.01611328125</v>
      </c>
      <c r="Z4" s="12"/>
      <c r="AA4" s="12"/>
      <c r="AB4" s="12"/>
      <c r="AC4" s="12">
        <v>9.9999997764825821E-3</v>
      </c>
      <c r="AD4" s="12"/>
      <c r="AE4" s="12">
        <v>15761.2060546875</v>
      </c>
      <c r="AF4" s="12">
        <v>350176.625</v>
      </c>
      <c r="AG4" s="12">
        <v>510.7774658203125</v>
      </c>
      <c r="AH4" s="12"/>
      <c r="AI4" s="12">
        <v>30763.537109375</v>
      </c>
      <c r="AJ4" s="12">
        <v>26779.916015625</v>
      </c>
      <c r="AK4" s="12">
        <v>339770.15625</v>
      </c>
      <c r="AL4" s="12">
        <v>146489.734375</v>
      </c>
      <c r="AM4" s="12"/>
      <c r="AN4" s="12">
        <v>4426</v>
      </c>
      <c r="AO4" s="12">
        <v>18503.263671875</v>
      </c>
      <c r="AP4" s="12">
        <v>14037.6171875</v>
      </c>
      <c r="AQ4" s="12">
        <v>2153.955810546875</v>
      </c>
      <c r="AR4" s="12"/>
      <c r="AS4" s="12"/>
      <c r="AT4" s="12"/>
      <c r="AU4" s="12">
        <v>123458.171875</v>
      </c>
      <c r="AV4" s="12">
        <v>21040.6328125</v>
      </c>
      <c r="AW4" s="12"/>
      <c r="AX4" s="12">
        <v>5670</v>
      </c>
      <c r="AY4" s="12"/>
      <c r="AZ4" s="12">
        <v>116.02079772949219</v>
      </c>
      <c r="BA4" s="12"/>
      <c r="BB4" s="12"/>
      <c r="BC4" s="12"/>
      <c r="BD4" s="12">
        <v>891312.4375</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293955.09375</v>
      </c>
      <c r="X5" s="12"/>
      <c r="Y5" s="12"/>
      <c r="Z5" s="12"/>
      <c r="AA5" s="12"/>
      <c r="AB5" s="12">
        <v>293955.09375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55279.5703125</v>
      </c>
      <c r="C6" s="12">
        <f t="shared" si="1"/>
        <v>0</v>
      </c>
      <c r="D6" s="12">
        <v>55279.5703125</v>
      </c>
      <c r="E6" s="12"/>
      <c r="F6" s="12"/>
      <c r="G6" s="12"/>
      <c r="H6" s="12"/>
      <c r="I6" s="12"/>
      <c r="J6" s="12"/>
      <c r="K6" s="12"/>
      <c r="L6" s="12"/>
      <c r="M6" s="12"/>
      <c r="N6" s="12"/>
      <c r="O6" s="12"/>
      <c r="P6" s="12"/>
      <c r="Q6" s="12"/>
      <c r="R6" s="12"/>
      <c r="S6" s="12"/>
      <c r="T6" s="12"/>
      <c r="U6" s="12"/>
      <c r="V6" s="12">
        <v>45383.30859375</v>
      </c>
      <c r="W6" s="12">
        <f>SUM(X6:AB6)</f>
        <v>942359.6875</v>
      </c>
      <c r="X6" s="12">
        <v>942359.6875</v>
      </c>
      <c r="Y6" s="12"/>
      <c r="Z6" s="12"/>
      <c r="AA6" s="12"/>
      <c r="AB6" s="12"/>
      <c r="AC6" s="12"/>
      <c r="AD6" s="12"/>
      <c r="AE6" s="12">
        <v>1263.8515625</v>
      </c>
      <c r="AF6" s="12">
        <v>58796.99609375</v>
      </c>
      <c r="AG6" s="12">
        <v>1382.87744140625</v>
      </c>
      <c r="AH6" s="12"/>
      <c r="AI6" s="12">
        <v>9695.4658203125</v>
      </c>
      <c r="AJ6" s="12">
        <v>2.0053086802363396E-2</v>
      </c>
      <c r="AK6" s="12">
        <v>102608.5703125</v>
      </c>
      <c r="AL6" s="12">
        <v>3161.77392578125</v>
      </c>
      <c r="AM6" s="12"/>
      <c r="AN6" s="12">
        <v>11.251384735107422</v>
      </c>
      <c r="AO6" s="12">
        <v>554.2154541015625</v>
      </c>
      <c r="AP6" s="12">
        <v>2.1677849292755127</v>
      </c>
      <c r="AQ6" s="12">
        <v>1312.0723876953125</v>
      </c>
      <c r="AR6" s="12"/>
      <c r="AS6" s="12">
        <v>116619.171875</v>
      </c>
      <c r="AT6" s="12"/>
      <c r="AU6" s="12"/>
      <c r="AV6" s="12"/>
      <c r="AW6" s="12"/>
      <c r="AX6" s="12"/>
      <c r="AY6" s="12"/>
      <c r="AZ6" s="12"/>
      <c r="BA6" s="12"/>
      <c r="BB6" s="12"/>
      <c r="BC6" s="12"/>
      <c r="BD6" s="12">
        <v>38246.3984375</v>
      </c>
      <c r="BE6" s="12"/>
    </row>
    <row r="7" spans="1:62" ht="13.5">
      <c r="A7" s="21" t="s">
        <v>124</v>
      </c>
      <c r="B7" s="12">
        <f>D7+E7+F7</f>
        <v>-1877716.34375</v>
      </c>
      <c r="C7" s="12">
        <f t="shared" si="1"/>
        <v>0</v>
      </c>
      <c r="D7" s="12">
        <v>-28225.34375</v>
      </c>
      <c r="E7" s="12">
        <v>-1849491</v>
      </c>
      <c r="F7" s="12"/>
      <c r="G7" s="12"/>
      <c r="H7" s="12"/>
      <c r="I7" s="12"/>
      <c r="J7" s="12"/>
      <c r="K7" s="12"/>
      <c r="L7" s="12"/>
      <c r="M7" s="12"/>
      <c r="N7" s="12"/>
      <c r="O7" s="12"/>
      <c r="P7" s="12"/>
      <c r="Q7" s="12"/>
      <c r="R7" s="12"/>
      <c r="S7" s="12"/>
      <c r="T7" s="12"/>
      <c r="U7" s="12"/>
      <c r="V7" s="12"/>
      <c r="W7" s="12">
        <f t="shared" ref="W7:W68" si="2">SUM(X7:AB7)</f>
        <v>-130016.3515625</v>
      </c>
      <c r="X7" s="12">
        <v>-130016.3515625</v>
      </c>
      <c r="Y7" s="12"/>
      <c r="Z7" s="12"/>
      <c r="AA7" s="12"/>
      <c r="AB7" s="12"/>
      <c r="AC7" s="12"/>
      <c r="AD7" s="12"/>
      <c r="AE7" s="12">
        <v>-34.217136383056641</v>
      </c>
      <c r="AF7" s="12">
        <v>-13698.189453125</v>
      </c>
      <c r="AG7" s="12">
        <v>-129.08863830566406</v>
      </c>
      <c r="AH7" s="12"/>
      <c r="AI7" s="12">
        <v>-2703.994140625</v>
      </c>
      <c r="AJ7" s="12">
        <v>-1011.44384765625</v>
      </c>
      <c r="AK7" s="12">
        <v>-31866.150390625</v>
      </c>
      <c r="AL7" s="12">
        <v>-29550.8828125</v>
      </c>
      <c r="AM7" s="12"/>
      <c r="AN7" s="12">
        <v>-158.76289367675781</v>
      </c>
      <c r="AO7" s="12">
        <v>-3236.39501953125</v>
      </c>
      <c r="AP7" s="12">
        <v>-92.4229736328125</v>
      </c>
      <c r="AQ7" s="12">
        <v>-3324.674072265625</v>
      </c>
      <c r="AR7" s="12"/>
      <c r="AS7" s="12">
        <v>-17075.3359375</v>
      </c>
      <c r="AT7" s="12"/>
      <c r="AU7" s="12"/>
      <c r="AV7" s="12"/>
      <c r="AW7" s="12"/>
      <c r="AX7" s="12"/>
      <c r="AY7" s="12"/>
      <c r="AZ7" s="12"/>
      <c r="BA7" s="12"/>
      <c r="BB7" s="12"/>
      <c r="BC7" s="12"/>
      <c r="BD7" s="12">
        <v>-48920.3984375</v>
      </c>
      <c r="BE7" s="12"/>
    </row>
    <row r="8" spans="1:62" ht="13.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v>-9833.0419921875</v>
      </c>
      <c r="AL8" s="12">
        <v>-100755.6875</v>
      </c>
      <c r="AM8" s="12"/>
      <c r="AN8" s="12"/>
      <c r="AO8" s="12"/>
      <c r="AP8" s="12"/>
      <c r="AQ8" s="12"/>
      <c r="AR8" s="12"/>
      <c r="AS8" s="12"/>
      <c r="AT8" s="12"/>
      <c r="AU8" s="12"/>
      <c r="AV8" s="12"/>
      <c r="AW8" s="12"/>
      <c r="AX8" s="12"/>
      <c r="AY8" s="12"/>
      <c r="AZ8" s="12"/>
      <c r="BA8" s="12"/>
      <c r="BB8" s="12"/>
      <c r="BC8" s="12"/>
      <c r="BD8" s="12"/>
      <c r="BE8" s="12"/>
    </row>
    <row r="9" spans="1:62" ht="13.5">
      <c r="A9" s="22" t="s">
        <v>142</v>
      </c>
      <c r="B9" s="12">
        <f>D9+E9+F9</f>
        <v>-197740.9375</v>
      </c>
      <c r="C9" s="12">
        <f t="shared" si="1"/>
        <v>0</v>
      </c>
      <c r="D9" s="12"/>
      <c r="E9" s="12">
        <v>-197740.9375</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3842130.890625</v>
      </c>
      <c r="C10" s="14">
        <f>G10+H10</f>
        <v>0</v>
      </c>
      <c r="D10" s="14">
        <f>SUM(D4:D9)</f>
        <v>99871.828125</v>
      </c>
      <c r="E10" s="14">
        <f t="shared" ref="E10:L10" si="3">SUM(E4:E9)</f>
        <v>3742259.0625</v>
      </c>
      <c r="F10" s="14">
        <f t="shared" si="3"/>
        <v>0</v>
      </c>
      <c r="G10" s="14">
        <f t="shared" si="3"/>
        <v>0</v>
      </c>
      <c r="H10" s="14">
        <f t="shared" si="3"/>
        <v>0</v>
      </c>
      <c r="I10" s="14">
        <f t="shared" si="3"/>
        <v>0</v>
      </c>
      <c r="J10" s="14">
        <f t="shared" si="3"/>
        <v>72572.8359375</v>
      </c>
      <c r="K10" s="14">
        <f t="shared" si="3"/>
        <v>0</v>
      </c>
      <c r="L10" s="14">
        <f t="shared" si="3"/>
        <v>0</v>
      </c>
      <c r="M10" s="14">
        <f>SUM(M4:M9)</f>
        <v>17680.580078125</v>
      </c>
      <c r="N10" s="14">
        <v>0</v>
      </c>
      <c r="O10" s="14">
        <f>SUM(O4:O9)</f>
        <v>19054</v>
      </c>
      <c r="P10" s="14">
        <f t="shared" ref="P10:U10" si="4">SUM(P4:P9)</f>
        <v>0</v>
      </c>
      <c r="Q10" s="14">
        <f>SUM(Q4:Q9)</f>
        <v>428396.03125</v>
      </c>
      <c r="R10" s="14">
        <f t="shared" si="4"/>
        <v>0</v>
      </c>
      <c r="S10" s="14">
        <f t="shared" si="4"/>
        <v>0</v>
      </c>
      <c r="T10" s="14">
        <f t="shared" si="4"/>
        <v>0</v>
      </c>
      <c r="U10" s="14">
        <f t="shared" si="4"/>
        <v>0</v>
      </c>
      <c r="V10" s="14">
        <f>SUM(V4:V9)</f>
        <v>137833.8125</v>
      </c>
      <c r="W10" s="14">
        <f t="shared" si="2"/>
        <v>1113978.4458007812</v>
      </c>
      <c r="X10" s="14">
        <f>SUM(X4:X9)</f>
        <v>812343.3359375</v>
      </c>
      <c r="Y10" s="14">
        <f>SUM(Y4:Y9)</f>
        <v>7680.01611328125</v>
      </c>
      <c r="Z10" s="14">
        <f t="shared" ref="Z10:AR10" si="5">SUM(Z4:Z9)</f>
        <v>0</v>
      </c>
      <c r="AA10" s="14">
        <f t="shared" si="5"/>
        <v>0</v>
      </c>
      <c r="AB10" s="14">
        <f>SUM(AB4:AB9)</f>
        <v>293955.09375</v>
      </c>
      <c r="AC10" s="14">
        <f t="shared" si="5"/>
        <v>9.9999997764825821E-3</v>
      </c>
      <c r="AD10" s="14">
        <f t="shared" si="5"/>
        <v>0</v>
      </c>
      <c r="AE10" s="14">
        <f t="shared" si="5"/>
        <v>16990.840480804443</v>
      </c>
      <c r="AF10" s="14">
        <f>SUM(AF4:AF9)</f>
        <v>395275.431640625</v>
      </c>
      <c r="AG10" s="14">
        <f>SUM(AG4:AG9)</f>
        <v>1764.5662689208984</v>
      </c>
      <c r="AH10" s="14">
        <f t="shared" si="5"/>
        <v>0</v>
      </c>
      <c r="AI10" s="14">
        <f t="shared" si="5"/>
        <v>37755.0087890625</v>
      </c>
      <c r="AJ10" s="14">
        <f>SUM(AJ4:AJ9)</f>
        <v>25768.492221055552</v>
      </c>
      <c r="AK10" s="14">
        <f>SUM(AK4:AK9)</f>
        <v>400679.5341796875</v>
      </c>
      <c r="AL10" s="14">
        <f t="shared" si="5"/>
        <v>19344.93798828125</v>
      </c>
      <c r="AM10" s="14">
        <f t="shared" si="5"/>
        <v>0</v>
      </c>
      <c r="AN10" s="14">
        <f t="shared" si="5"/>
        <v>4278.4884910583496</v>
      </c>
      <c r="AO10" s="14">
        <f>SUM(AO4:AO9)</f>
        <v>15821.084106445313</v>
      </c>
      <c r="AP10" s="14">
        <f t="shared" si="5"/>
        <v>13947.361998796463</v>
      </c>
      <c r="AQ10" s="14">
        <f t="shared" si="5"/>
        <v>141.3541259765625</v>
      </c>
      <c r="AR10" s="14">
        <f t="shared" si="5"/>
        <v>0</v>
      </c>
      <c r="AS10" s="14">
        <f>SUM(AS4:AS9)</f>
        <v>99543.8359375</v>
      </c>
      <c r="AT10" s="14">
        <f>SUM(AT4:AT9)</f>
        <v>0</v>
      </c>
      <c r="AU10" s="14">
        <f t="shared" ref="AU10:BE10" si="6">SUM(AU4:AU9)</f>
        <v>123458.171875</v>
      </c>
      <c r="AV10" s="14">
        <f t="shared" si="6"/>
        <v>21040.6328125</v>
      </c>
      <c r="AW10" s="14">
        <f>SUM(AW4:AW9)</f>
        <v>0</v>
      </c>
      <c r="AX10" s="14">
        <f t="shared" si="6"/>
        <v>5670</v>
      </c>
      <c r="AY10" s="14">
        <f t="shared" si="6"/>
        <v>0</v>
      </c>
      <c r="AZ10" s="14">
        <f t="shared" si="6"/>
        <v>116.02079772949219</v>
      </c>
      <c r="BA10" s="14">
        <f t="shared" si="6"/>
        <v>0</v>
      </c>
      <c r="BB10" s="14">
        <f t="shared" si="6"/>
        <v>0</v>
      </c>
      <c r="BC10" s="14">
        <f t="shared" si="6"/>
        <v>0</v>
      </c>
      <c r="BD10" s="14">
        <f>SUM(BD4:BD9)</f>
        <v>880638.4375</v>
      </c>
      <c r="BE10" s="14">
        <f t="shared" si="6"/>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-155586.63018798828</v>
      </c>
      <c r="C12" s="12">
        <f>G12+H12</f>
        <v>0</v>
      </c>
      <c r="D12" s="12">
        <f>(D10-(D11+D13+D31+D43)-D44)</f>
        <v>17219.908203125</v>
      </c>
      <c r="E12" s="12">
        <f>(E10-(E11+E13+E31+E43)-E44)</f>
        <v>-172806.53839111328</v>
      </c>
      <c r="F12" s="12">
        <f t="shared" ref="F12:L12" si="7">(F10-(F11+F13+F31+F43)-F44)</f>
        <v>0</v>
      </c>
      <c r="G12" s="12">
        <f t="shared" si="7"/>
        <v>0</v>
      </c>
      <c r="H12" s="12">
        <f t="shared" si="7"/>
        <v>0</v>
      </c>
      <c r="I12" s="12">
        <f t="shared" si="7"/>
        <v>0</v>
      </c>
      <c r="J12" s="12">
        <f t="shared" si="7"/>
        <v>1.953125E-3</v>
      </c>
      <c r="K12" s="12">
        <f t="shared" si="7"/>
        <v>0</v>
      </c>
      <c r="L12" s="12">
        <f t="shared" si="7"/>
        <v>0</v>
      </c>
      <c r="M12" s="12">
        <f>(M10-(M11+M13+M31+M43)-M44)</f>
        <v>-88004.009643554688</v>
      </c>
      <c r="N12" s="12">
        <v>0</v>
      </c>
      <c r="O12" s="12">
        <v>0</v>
      </c>
      <c r="P12" s="12">
        <f t="shared" ref="P12:U12" si="8">(P10-(P11+P13+P31+P43)-P44)</f>
        <v>0</v>
      </c>
      <c r="Q12" s="12">
        <f t="shared" si="8"/>
        <v>0</v>
      </c>
      <c r="R12" s="12">
        <f t="shared" si="8"/>
        <v>0</v>
      </c>
      <c r="S12" s="12">
        <f t="shared" si="8"/>
        <v>0</v>
      </c>
      <c r="T12" s="12">
        <f t="shared" si="8"/>
        <v>0</v>
      </c>
      <c r="U12" s="12">
        <f t="shared" si="8"/>
        <v>0</v>
      </c>
      <c r="V12" s="12">
        <f>(V10-(V11+V13+V31+V43)-V44)</f>
        <v>70101.7578125</v>
      </c>
      <c r="W12" s="12">
        <f t="shared" si="2"/>
        <v>-3.90625E-2</v>
      </c>
      <c r="X12" s="12">
        <f t="shared" ref="X12:BE12" si="9">(X10-(X11+X13+X31+X43)-X44)</f>
        <v>-3.90625E-2</v>
      </c>
      <c r="Y12" s="12">
        <f>(Y10-(Y11+Y13+Y31+Y43)-Y44)</f>
        <v>0</v>
      </c>
      <c r="Z12" s="12">
        <f t="shared" si="9"/>
        <v>0</v>
      </c>
      <c r="AA12" s="12">
        <f t="shared" si="9"/>
        <v>0</v>
      </c>
      <c r="AB12" s="12">
        <f>(AB10-(AB11+AB13+AB31+AB43)-AB44)</f>
        <v>0</v>
      </c>
      <c r="AC12" s="12">
        <f t="shared" si="9"/>
        <v>-2.0202004816383123E-4</v>
      </c>
      <c r="AD12" s="12">
        <f t="shared" si="9"/>
        <v>0</v>
      </c>
      <c r="AE12" s="12">
        <f t="shared" si="9"/>
        <v>-1.511991024017334E-3</v>
      </c>
      <c r="AF12" s="12">
        <f>(AF10-(AF11+AF13+AF31+AF43)-AF44)</f>
        <v>-5.9154022485017776E-2</v>
      </c>
      <c r="AG12" s="12">
        <f>(AG10-(AG11+AG13+AG31+AG43)-AG44)</f>
        <v>1021.5549774169922</v>
      </c>
      <c r="AH12" s="12">
        <f t="shared" si="9"/>
        <v>0</v>
      </c>
      <c r="AI12" s="12">
        <f t="shared" si="9"/>
        <v>-44631.1083984375</v>
      </c>
      <c r="AJ12" s="12">
        <f t="shared" si="9"/>
        <v>-8.8316388428211212E-4</v>
      </c>
      <c r="AK12" s="12">
        <f t="shared" si="9"/>
        <v>29025.154541015625</v>
      </c>
      <c r="AL12" s="12">
        <f>(AL10-(AL11+AL13+AL31+AL43)-AL44)</f>
        <v>-164.3114025592804</v>
      </c>
      <c r="AM12" s="12">
        <f t="shared" si="9"/>
        <v>0</v>
      </c>
      <c r="AN12" s="12">
        <f t="shared" si="9"/>
        <v>1.1952221393585205E-4</v>
      </c>
      <c r="AO12" s="12">
        <f t="shared" si="9"/>
        <v>2.1779613494873047</v>
      </c>
      <c r="AP12" s="12">
        <f t="shared" si="9"/>
        <v>-3.0613690614700317E-4</v>
      </c>
      <c r="AQ12" s="12">
        <f t="shared" si="9"/>
        <v>-3.7312507629394531E-5</v>
      </c>
      <c r="AR12" s="12">
        <f t="shared" si="9"/>
        <v>0</v>
      </c>
      <c r="AS12" s="12">
        <f t="shared" si="9"/>
        <v>7.8125E-3</v>
      </c>
      <c r="AT12" s="12">
        <f t="shared" si="9"/>
        <v>0</v>
      </c>
      <c r="AU12" s="12">
        <f t="shared" si="9"/>
        <v>0</v>
      </c>
      <c r="AV12" s="12">
        <f>(AV10-(AV11+AV13+AV31+AV43)-AV44)</f>
        <v>1.64794921875E-3</v>
      </c>
      <c r="AW12" s="12">
        <f t="shared" si="9"/>
        <v>0</v>
      </c>
      <c r="AX12" s="12">
        <f t="shared" si="9"/>
        <v>1383.2001953125</v>
      </c>
      <c r="AY12" s="12">
        <f t="shared" si="9"/>
        <v>0</v>
      </c>
      <c r="AZ12" s="12">
        <f t="shared" si="9"/>
        <v>0</v>
      </c>
      <c r="BA12" s="12">
        <f t="shared" si="9"/>
        <v>0</v>
      </c>
      <c r="BB12" s="12">
        <f t="shared" si="9"/>
        <v>0</v>
      </c>
      <c r="BC12" s="12">
        <f t="shared" si="9"/>
        <v>0</v>
      </c>
      <c r="BD12" s="12">
        <f>(BD10-(BD11+BD13+BD31+BD43)-BD44)</f>
        <v>20394.981006026268</v>
      </c>
      <c r="BE12" s="12">
        <f t="shared" si="9"/>
        <v>0</v>
      </c>
    </row>
    <row r="13" spans="1:62" s="2" customFormat="1">
      <c r="A13" s="13" t="s">
        <v>60</v>
      </c>
      <c r="B13" s="14">
        <f>D13+E13+F13</f>
        <v>3314376.90625</v>
      </c>
      <c r="C13" s="14">
        <f>G13+H13</f>
        <v>0</v>
      </c>
      <c r="D13" s="14">
        <f>SUM(D14:D30)</f>
        <v>52396.6015625</v>
      </c>
      <c r="E13" s="14">
        <f t="shared" ref="E13:J13" si="10">SUM(E14:E30)</f>
        <v>3261980.3046875</v>
      </c>
      <c r="F13" s="14">
        <f t="shared" si="10"/>
        <v>0</v>
      </c>
      <c r="G13" s="14">
        <f t="shared" si="10"/>
        <v>0</v>
      </c>
      <c r="H13" s="14">
        <f t="shared" si="10"/>
        <v>0</v>
      </c>
      <c r="I13" s="14">
        <f t="shared" si="10"/>
        <v>0</v>
      </c>
      <c r="J13" s="14">
        <f t="shared" si="10"/>
        <v>12651.337890625</v>
      </c>
      <c r="K13" s="14">
        <f>SUM(K14:K30)</f>
        <v>0</v>
      </c>
      <c r="L13" s="14">
        <f>SUM(L14:L30)</f>
        <v>0</v>
      </c>
      <c r="M13" s="14">
        <f>SUM(M14:M30)</f>
        <v>0</v>
      </c>
      <c r="N13" s="14">
        <f>SUM(N14:N30)</f>
        <v>0</v>
      </c>
      <c r="O13" s="14">
        <f>SUM(O14:O30)</f>
        <v>0</v>
      </c>
      <c r="P13" s="14">
        <f t="shared" ref="P13:AT13" si="11">SUM(P14:P30)</f>
        <v>0</v>
      </c>
      <c r="Q13" s="14">
        <f>SUM(Q14:Q30)</f>
        <v>237996.03125</v>
      </c>
      <c r="R13" s="14">
        <f t="shared" si="11"/>
        <v>0</v>
      </c>
      <c r="S13" s="14">
        <f t="shared" si="11"/>
        <v>0</v>
      </c>
      <c r="T13" s="14">
        <f t="shared" si="11"/>
        <v>0</v>
      </c>
      <c r="U13" s="14">
        <f t="shared" si="11"/>
        <v>0</v>
      </c>
      <c r="V13" s="14">
        <f t="shared" si="11"/>
        <v>67732.0546875</v>
      </c>
      <c r="W13" s="14">
        <f>SUM(X13:AB13)</f>
        <v>1113978.4848632813</v>
      </c>
      <c r="X13" s="14">
        <f t="shared" si="11"/>
        <v>812343.375</v>
      </c>
      <c r="Y13" s="14">
        <f>SUM(Y14:Y30)</f>
        <v>7680.01611328125</v>
      </c>
      <c r="Z13" s="14">
        <f t="shared" si="11"/>
        <v>0</v>
      </c>
      <c r="AA13" s="14">
        <f t="shared" si="11"/>
        <v>0</v>
      </c>
      <c r="AB13" s="14">
        <f>SUM(AB14:AB30)</f>
        <v>293955.09375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123458.171875</v>
      </c>
      <c r="AV13" s="14">
        <f>SUM(AV14:AV30)</f>
        <v>21040.631164550781</v>
      </c>
      <c r="AW13" s="14">
        <f t="shared" ref="AW13:BE13" si="12">SUM(AW14:AW30)</f>
        <v>0</v>
      </c>
      <c r="AX13" s="14">
        <f t="shared" si="12"/>
        <v>532</v>
      </c>
      <c r="AY13" s="14">
        <f t="shared" si="12"/>
        <v>0</v>
      </c>
      <c r="AZ13" s="14">
        <f t="shared" si="12"/>
        <v>116.02079772949219</v>
      </c>
      <c r="BA13" s="14">
        <f t="shared" si="12"/>
        <v>0</v>
      </c>
      <c r="BB13" s="14">
        <f t="shared" si="12"/>
        <v>0</v>
      </c>
      <c r="BC13" s="14">
        <f t="shared" si="12"/>
        <v>0</v>
      </c>
      <c r="BD13" s="14">
        <f>SUM(BD14:BD30)</f>
        <v>0</v>
      </c>
      <c r="BE13" s="14">
        <f t="shared" si="12"/>
        <v>0</v>
      </c>
    </row>
    <row r="14" spans="1:62" ht="13.5">
      <c r="A14" s="22" t="s">
        <v>167</v>
      </c>
      <c r="B14" s="12">
        <f>D14+E14+F14</f>
        <v>2218669.25</v>
      </c>
      <c r="C14" s="12">
        <f t="shared" si="1"/>
        <v>0</v>
      </c>
      <c r="D14" s="12"/>
      <c r="E14" s="12">
        <v>2218669.25</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v>123458.171875</v>
      </c>
      <c r="AV14" s="12">
        <v>20401.19921875</v>
      </c>
      <c r="AW14" s="12"/>
      <c r="AX14" s="12">
        <v>532</v>
      </c>
      <c r="AY14" s="12"/>
      <c r="AZ14" s="12">
        <v>116.02079772949219</v>
      </c>
      <c r="BA14" s="12"/>
      <c r="BB14" s="12"/>
      <c r="BC14" s="12"/>
      <c r="BD14" s="12"/>
      <c r="BE14" s="12"/>
    </row>
    <row r="15" spans="1:62" ht="13.5">
      <c r="A15" s="8" t="s">
        <v>61</v>
      </c>
      <c r="B15" s="12">
        <f t="shared" si="0"/>
        <v>48233.3671875</v>
      </c>
      <c r="C15" s="12">
        <f t="shared" si="1"/>
        <v>0</v>
      </c>
      <c r="D15" s="12"/>
      <c r="E15" s="12">
        <v>48233.3671875</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639.43194580078125</v>
      </c>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237996.03125</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52396.6015625</v>
      </c>
      <c r="C23" s="12">
        <f t="shared" si="1"/>
        <v>0</v>
      </c>
      <c r="D23" s="12">
        <v>52396.6015625</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12651.337890625</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1113978.4848632813</v>
      </c>
      <c r="X28" s="12">
        <v>812343.375</v>
      </c>
      <c r="Y28" s="12">
        <v>7680.01611328125</v>
      </c>
      <c r="Z28" s="12"/>
      <c r="AA28" s="12"/>
      <c r="AB28" s="12">
        <v>293955.09375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995077.6875</v>
      </c>
      <c r="C29" s="12">
        <f t="shared" si="1"/>
        <v>0</v>
      </c>
      <c r="D29" s="12"/>
      <c r="E29" s="12">
        <v>995077.6875</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40445.267506241798</v>
      </c>
      <c r="BE31" s="14">
        <f t="shared" si="15"/>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25677.671875</v>
      </c>
      <c r="BE38" s="12"/>
    </row>
    <row r="39" spans="1:64" ht="13.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1.2635999917984009</v>
      </c>
      <c r="BE39" s="12"/>
    </row>
    <row r="40" spans="1:64" ht="13.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ht="13.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75">
      <c r="A44" s="13" t="s">
        <v>80</v>
      </c>
      <c r="B44" s="14">
        <f>D44+E44+F44</f>
        <v>683340.61456298828</v>
      </c>
      <c r="C44" s="14">
        <f t="shared" si="1"/>
        <v>0</v>
      </c>
      <c r="D44" s="14">
        <f t="shared" ref="D44:L44" si="16">D45+D59+D67</f>
        <v>30255.318359375</v>
      </c>
      <c r="E44" s="14">
        <f>E45+E59+E67</f>
        <v>653085.29620361328</v>
      </c>
      <c r="F44" s="14">
        <f t="shared" si="16"/>
        <v>0</v>
      </c>
      <c r="G44" s="14">
        <f t="shared" si="16"/>
        <v>0</v>
      </c>
      <c r="H44" s="14">
        <f t="shared" si="16"/>
        <v>0</v>
      </c>
      <c r="I44" s="14">
        <f t="shared" si="16"/>
        <v>0</v>
      </c>
      <c r="J44" s="14">
        <f t="shared" si="16"/>
        <v>59921.49609375</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1.0202019824646413E-2</v>
      </c>
      <c r="AD44" s="14">
        <f t="shared" si="17"/>
        <v>0</v>
      </c>
      <c r="AE44" s="14">
        <f>AE45+AE59+AE67</f>
        <v>16990.841992795467</v>
      </c>
      <c r="AF44" s="14">
        <f>AF45+AF59+AF67</f>
        <v>395275.49079464749</v>
      </c>
      <c r="AG44" s="14">
        <f>AG45+AG59+AG67</f>
        <v>743.01129150390625</v>
      </c>
      <c r="AH44" s="14">
        <f t="shared" si="17"/>
        <v>0</v>
      </c>
      <c r="AI44" s="14">
        <f t="shared" si="17"/>
        <v>82386.1171875</v>
      </c>
      <c r="AJ44" s="14">
        <f t="shared" si="17"/>
        <v>25768.493104219437</v>
      </c>
      <c r="AK44" s="14">
        <f t="shared" si="17"/>
        <v>371654.37963867187</v>
      </c>
      <c r="AL44" s="14">
        <f t="shared" si="17"/>
        <v>19509.24939084053</v>
      </c>
      <c r="AM44" s="14">
        <f t="shared" si="17"/>
        <v>0</v>
      </c>
      <c r="AN44" s="14">
        <f t="shared" si="17"/>
        <v>4278.4883715361357</v>
      </c>
      <c r="AO44" s="14">
        <f>AO45+AO59+AO67</f>
        <v>15818.906145095825</v>
      </c>
      <c r="AP44" s="14">
        <f t="shared" si="17"/>
        <v>13947.362304933369</v>
      </c>
      <c r="AQ44" s="14">
        <f t="shared" si="17"/>
        <v>141.35416328907013</v>
      </c>
      <c r="AR44" s="14">
        <f t="shared" si="17"/>
        <v>0</v>
      </c>
      <c r="AS44" s="14">
        <f t="shared" si="17"/>
        <v>99543.828125</v>
      </c>
      <c r="AT44" s="14">
        <f>AT45+AT59+AT67</f>
        <v>0</v>
      </c>
      <c r="AU44" s="14">
        <f t="shared" ref="AU44:BC44" si="18">AU45+AU59+AU67</f>
        <v>0</v>
      </c>
      <c r="AV44" s="14">
        <f t="shared" si="18"/>
        <v>0</v>
      </c>
      <c r="AW44" s="14">
        <f t="shared" si="18"/>
        <v>0</v>
      </c>
      <c r="AX44" s="14">
        <f t="shared" si="18"/>
        <v>3754.7998046875</v>
      </c>
      <c r="AY44" s="14">
        <f t="shared" si="18"/>
        <v>0</v>
      </c>
      <c r="AZ44" s="14">
        <f t="shared" si="18"/>
        <v>0</v>
      </c>
      <c r="BA44" s="14">
        <f t="shared" si="18"/>
        <v>0</v>
      </c>
      <c r="BB44" s="14">
        <f t="shared" si="18"/>
        <v>0</v>
      </c>
      <c r="BC44" s="14">
        <f t="shared" si="18"/>
        <v>0</v>
      </c>
      <c r="BD44" s="14">
        <f>BD45+BD59+BD67</f>
        <v>786152.59133148193</v>
      </c>
      <c r="BE44" s="14">
        <f>BE45+BE59+BE67</f>
        <v>0</v>
      </c>
      <c r="BF44" s="6"/>
      <c r="BG44" s="6"/>
      <c r="BH44" s="6"/>
      <c r="BI44" s="6"/>
      <c r="BJ44" s="6"/>
      <c r="BK44" s="6"/>
      <c r="BL44" s="6"/>
    </row>
    <row r="45" spans="1:64" s="2" customFormat="1">
      <c r="A45" s="13" t="s">
        <v>81</v>
      </c>
      <c r="B45" s="14">
        <f>D45+E45+F45</f>
        <v>379304.53784179688</v>
      </c>
      <c r="C45" s="14">
        <f t="shared" si="1"/>
        <v>0</v>
      </c>
      <c r="D45" s="14">
        <f>SUM(D46:D58)</f>
        <v>26136.131591796875</v>
      </c>
      <c r="E45" s="14">
        <f t="shared" ref="E45:L45" si="19">SUM(E46:E58)</f>
        <v>353168.40625</v>
      </c>
      <c r="F45" s="14">
        <f>SUM(F46:F58)</f>
        <v>0</v>
      </c>
      <c r="G45" s="14">
        <f t="shared" si="19"/>
        <v>0</v>
      </c>
      <c r="H45" s="14">
        <f t="shared" si="19"/>
        <v>0</v>
      </c>
      <c r="I45" s="14">
        <f t="shared" si="19"/>
        <v>0</v>
      </c>
      <c r="J45" s="14">
        <f t="shared" si="19"/>
        <v>59921.49609375</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0.94160217046737671</v>
      </c>
      <c r="AF45" s="14">
        <f>SUM(AF46:AF58)</f>
        <v>486.73677062988281</v>
      </c>
      <c r="AG45" s="14">
        <f>SUM(AG46:AG58)</f>
        <v>0</v>
      </c>
      <c r="AH45" s="14">
        <f t="shared" si="20"/>
        <v>0</v>
      </c>
      <c r="AI45" s="14">
        <f t="shared" si="20"/>
        <v>0</v>
      </c>
      <c r="AJ45" s="14">
        <f t="shared" si="20"/>
        <v>547.05430221557617</v>
      </c>
      <c r="AK45" s="14">
        <f t="shared" si="20"/>
        <v>38198.5751953125</v>
      </c>
      <c r="AL45" s="14">
        <f t="shared" si="20"/>
        <v>108.38671684265137</v>
      </c>
      <c r="AM45" s="14">
        <f t="shared" si="20"/>
        <v>0</v>
      </c>
      <c r="AN45" s="14">
        <f t="shared" si="20"/>
        <v>22.021640509366989</v>
      </c>
      <c r="AO45" s="14">
        <f>SUM(AO46:AO58)</f>
        <v>3419.9380798339844</v>
      </c>
      <c r="AP45" s="14">
        <f>SUM(AP46:AP58)</f>
        <v>7470.2294921875</v>
      </c>
      <c r="AQ45" s="14">
        <f t="shared" si="20"/>
        <v>1.8250800371170044</v>
      </c>
      <c r="AR45" s="14">
        <f t="shared" si="20"/>
        <v>0</v>
      </c>
      <c r="AS45" s="14">
        <f t="shared" si="20"/>
        <v>0</v>
      </c>
      <c r="AT45" s="14">
        <f t="shared" si="20"/>
        <v>0</v>
      </c>
      <c r="AU45" s="14">
        <f t="shared" si="20"/>
        <v>0</v>
      </c>
      <c r="AV45" s="14">
        <f t="shared" si="20"/>
        <v>0</v>
      </c>
      <c r="AW45" s="14">
        <f t="shared" si="20"/>
        <v>0</v>
      </c>
      <c r="AX45" s="14">
        <f t="shared" si="20"/>
        <v>0</v>
      </c>
      <c r="AY45" s="14">
        <f t="shared" si="20"/>
        <v>0</v>
      </c>
      <c r="AZ45" s="14">
        <f t="shared" si="20"/>
        <v>0</v>
      </c>
      <c r="BA45" s="14">
        <f t="shared" si="20"/>
        <v>0</v>
      </c>
      <c r="BB45" s="14">
        <f t="shared" si="20"/>
        <v>0</v>
      </c>
      <c r="BC45" s="14">
        <f t="shared" si="20"/>
        <v>0</v>
      </c>
      <c r="BD45" s="14">
        <f>SUM(BD46:BD58)</f>
        <v>417595.24687194824</v>
      </c>
      <c r="BE45" s="14">
        <f>SUM(BE46:BE58)</f>
        <v>0</v>
      </c>
      <c r="BF45" s="5"/>
    </row>
    <row r="46" spans="1:64" ht="13.5">
      <c r="A46" s="22" t="s">
        <v>144</v>
      </c>
      <c r="B46" s="12">
        <f t="shared" si="0"/>
        <v>125563.5869140625</v>
      </c>
      <c r="C46" s="12">
        <f t="shared" si="1"/>
        <v>0</v>
      </c>
      <c r="D46" s="12">
        <v>9696.0556640625</v>
      </c>
      <c r="E46" s="12">
        <v>115867.53125</v>
      </c>
      <c r="F46" s="12"/>
      <c r="G46" s="12"/>
      <c r="H46" s="12"/>
      <c r="I46" s="12"/>
      <c r="J46" s="12">
        <v>59921.49609375</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91648.5859375</v>
      </c>
      <c r="BE46" s="12"/>
    </row>
    <row r="47" spans="1:64" ht="13.5">
      <c r="A47" s="22" t="s">
        <v>145</v>
      </c>
      <c r="B47" s="12">
        <f t="shared" si="0"/>
        <v>53526.677978515625</v>
      </c>
      <c r="C47" s="12">
        <f t="shared" si="1"/>
        <v>0</v>
      </c>
      <c r="D47" s="12">
        <v>1748.802978515625</v>
      </c>
      <c r="E47" s="12">
        <v>51777.875</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38243.48828125</v>
      </c>
      <c r="BE47" s="12"/>
    </row>
    <row r="48" spans="1:64" ht="13.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70143.484375</v>
      </c>
      <c r="BE48" s="12"/>
    </row>
    <row r="49" spans="1:58" ht="13.5">
      <c r="A49" s="22" t="s">
        <v>146</v>
      </c>
      <c r="B49" s="12">
        <f>D49+E49+F49</f>
        <v>45392.6396484375</v>
      </c>
      <c r="C49" s="12">
        <f t="shared" si="1"/>
        <v>0</v>
      </c>
      <c r="D49" s="12">
        <v>10708.3310546875</v>
      </c>
      <c r="E49" s="12">
        <v>34684.30859375</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9808.580078125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275.32522583007812</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173.42268371582031</v>
      </c>
      <c r="BE51" s="12"/>
    </row>
    <row r="52" spans="1:58" ht="13.5">
      <c r="A52" s="22" t="s">
        <v>148</v>
      </c>
      <c r="B52" s="12">
        <f>D52+E52+F52</f>
        <v>53067.33984375</v>
      </c>
      <c r="C52" s="12">
        <f t="shared" si="1"/>
        <v>0</v>
      </c>
      <c r="D52" s="12"/>
      <c r="E52" s="12">
        <v>53067.33984375</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428.14016723632812</v>
      </c>
      <c r="AG52" s="12"/>
      <c r="AH52" s="12"/>
      <c r="AI52" s="12"/>
      <c r="AJ52" s="12">
        <v>499.09719848632812</v>
      </c>
      <c r="AK52" s="12">
        <v>29025.1796875</v>
      </c>
      <c r="AL52" s="12">
        <v>79.146034240722656</v>
      </c>
      <c r="AM52" s="12"/>
      <c r="AN52" s="12">
        <v>21.66064453125</v>
      </c>
      <c r="AO52" s="12">
        <v>3182.09521484375</v>
      </c>
      <c r="AP52" s="12"/>
      <c r="AQ52" s="12"/>
      <c r="AR52" s="12"/>
      <c r="AS52" s="12"/>
      <c r="AT52" s="12"/>
      <c r="AU52" s="12"/>
      <c r="AV52" s="12"/>
      <c r="AW52" s="12"/>
      <c r="AX52" s="12"/>
      <c r="AY52" s="12"/>
      <c r="AZ52" s="12"/>
      <c r="BA52" s="12"/>
      <c r="BB52" s="12"/>
      <c r="BC52" s="12"/>
      <c r="BD52" s="12">
        <v>117147.3359375</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2755.50341796875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6027.8037109375</v>
      </c>
      <c r="BE54" s="12"/>
    </row>
    <row r="55" spans="1:58" ht="13.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1041.6572265625</v>
      </c>
      <c r="BE55" s="12"/>
    </row>
    <row r="56" spans="1:58" ht="13.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v>0.94160217046737671</v>
      </c>
      <c r="AF56" s="12">
        <v>58.596603393554688</v>
      </c>
      <c r="AG56" s="12"/>
      <c r="AH56" s="12"/>
      <c r="AI56" s="12"/>
      <c r="AJ56" s="12">
        <v>47.957103729248047</v>
      </c>
      <c r="AK56" s="12">
        <v>9173.3955078125</v>
      </c>
      <c r="AL56" s="12">
        <v>29.240682601928711</v>
      </c>
      <c r="AM56" s="12"/>
      <c r="AN56" s="12">
        <v>0.36099597811698914</v>
      </c>
      <c r="AO56" s="12">
        <v>237.84286499023437</v>
      </c>
      <c r="AP56" s="12">
        <v>7470.2294921875</v>
      </c>
      <c r="AQ56" s="12">
        <v>1.8250800371170044</v>
      </c>
      <c r="AR56" s="12"/>
      <c r="AS56" s="12"/>
      <c r="AT56" s="12"/>
      <c r="AU56" s="12"/>
      <c r="AV56" s="12"/>
      <c r="AW56" s="12"/>
      <c r="AX56" s="12"/>
      <c r="AY56" s="12"/>
      <c r="AZ56" s="12"/>
      <c r="BA56" s="12"/>
      <c r="BB56" s="12"/>
      <c r="BC56" s="12"/>
      <c r="BD56" s="12">
        <v>281.43499755859375</v>
      </c>
      <c r="BE56" s="12"/>
    </row>
    <row r="57" spans="1:58" ht="13.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1641.8359375</v>
      </c>
      <c r="BE57" s="12"/>
    </row>
    <row r="58" spans="1:58" ht="13.5">
      <c r="A58" s="22" t="s">
        <v>151</v>
      </c>
      <c r="B58" s="12">
        <f t="shared" si="0"/>
        <v>101754.29345703125</v>
      </c>
      <c r="C58" s="12">
        <f t="shared" si="1"/>
        <v>0</v>
      </c>
      <c r="D58" s="12">
        <v>3982.94189453125</v>
      </c>
      <c r="E58" s="12">
        <v>97771.3515625</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v>78406.7890625</v>
      </c>
      <c r="BE58" s="12"/>
    </row>
    <row r="59" spans="1:58" s="2" customFormat="1">
      <c r="A59" s="13" t="s">
        <v>87</v>
      </c>
      <c r="B59" s="14">
        <f t="shared" si="0"/>
        <v>3590.1630859375</v>
      </c>
      <c r="C59" s="14">
        <f t="shared" si="1"/>
        <v>0</v>
      </c>
      <c r="D59" s="14">
        <f t="shared" ref="D59:L59" si="21">SUM(D60:D66)</f>
        <v>0</v>
      </c>
      <c r="E59" s="14">
        <f t="shared" si="21"/>
        <v>3590.1630859375</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0</v>
      </c>
      <c r="AF59" s="14">
        <f>SUM(AF60:AF66)</f>
        <v>390104.42838620022</v>
      </c>
      <c r="AG59" s="14">
        <f>SUM(AG60:AG66)</f>
        <v>743.01129150390625</v>
      </c>
      <c r="AH59" s="14">
        <f t="shared" si="22"/>
        <v>0</v>
      </c>
      <c r="AI59" s="14">
        <f t="shared" si="22"/>
        <v>82386.1171875</v>
      </c>
      <c r="AJ59" s="14">
        <f t="shared" si="22"/>
        <v>306.01961255073547</v>
      </c>
      <c r="AK59" s="14">
        <f t="shared" si="22"/>
        <v>290893.10180664062</v>
      </c>
      <c r="AL59" s="14">
        <f t="shared" si="22"/>
        <v>82.1505126953125</v>
      </c>
      <c r="AM59" s="14">
        <f t="shared" si="22"/>
        <v>0</v>
      </c>
      <c r="AN59" s="14">
        <f t="shared" si="22"/>
        <v>4.0730237513780594</v>
      </c>
      <c r="AO59" s="14">
        <f>SUM(AO60:AO66)</f>
        <v>11514.678268432617</v>
      </c>
      <c r="AP59" s="14">
        <f>SUM(AP60:AP66)</f>
        <v>0</v>
      </c>
      <c r="AQ59" s="14">
        <f t="shared" si="22"/>
        <v>0</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24294.639381408691</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37003.23046875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743.01129150390625</v>
      </c>
      <c r="AH61" s="12"/>
      <c r="AI61" s="12">
        <v>45382.88671875</v>
      </c>
      <c r="AJ61" s="12"/>
      <c r="AK61" s="12"/>
      <c r="AL61" s="12"/>
      <c r="AM61" s="12"/>
      <c r="AN61" s="12"/>
      <c r="AO61" s="12"/>
      <c r="AP61" s="12"/>
      <c r="AQ61" s="12"/>
      <c r="AR61" s="12"/>
      <c r="AS61" s="12"/>
      <c r="AT61" s="12"/>
      <c r="AU61" s="12"/>
      <c r="AV61" s="12"/>
      <c r="AW61" s="12"/>
      <c r="AX61" s="12"/>
      <c r="AY61" s="12"/>
      <c r="AZ61" s="12"/>
      <c r="BA61" s="12"/>
      <c r="BB61" s="12"/>
      <c r="BC61" s="12"/>
      <c r="BD61" s="12">
        <v>195.06790161132812</v>
      </c>
      <c r="BE61" s="12"/>
    </row>
    <row r="62" spans="1:58" ht="13.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c r="AF62" s="12">
        <v>390104.375</v>
      </c>
      <c r="AG62" s="12"/>
      <c r="AH62" s="12"/>
      <c r="AI62" s="12"/>
      <c r="AJ62" s="12">
        <v>305.7613525390625</v>
      </c>
      <c r="AK62" s="12">
        <v>287584.8125</v>
      </c>
      <c r="AL62" s="12">
        <v>82.1505126953125</v>
      </c>
      <c r="AM62" s="12"/>
      <c r="AN62" s="12">
        <v>4.0006637573242188</v>
      </c>
      <c r="AO62" s="12">
        <v>11409.830078125</v>
      </c>
      <c r="AP62" s="12"/>
      <c r="AQ62" s="12"/>
      <c r="AR62" s="12"/>
      <c r="AS62" s="12"/>
      <c r="AT62" s="12"/>
      <c r="AU62" s="12"/>
      <c r="AV62" s="12"/>
      <c r="AW62" s="12"/>
      <c r="AX62" s="12"/>
      <c r="AY62" s="12"/>
      <c r="AZ62" s="12"/>
      <c r="BA62" s="12"/>
      <c r="BB62" s="12"/>
      <c r="BC62" s="12"/>
      <c r="BD62" s="12">
        <v>75.149559020996094</v>
      </c>
      <c r="BE62" s="12"/>
    </row>
    <row r="63" spans="1:58" ht="13.5">
      <c r="A63" s="8" t="s">
        <v>91</v>
      </c>
      <c r="B63" s="12">
        <f t="shared" si="0"/>
        <v>3590.1630859375</v>
      </c>
      <c r="C63" s="12">
        <f t="shared" si="1"/>
        <v>0</v>
      </c>
      <c r="D63" s="12"/>
      <c r="E63" s="12">
        <v>3590.1630859375</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5.3386200219392776E-2</v>
      </c>
      <c r="AG63" s="12"/>
      <c r="AH63" s="12"/>
      <c r="AI63" s="12"/>
      <c r="AJ63" s="12">
        <v>0.25826001167297363</v>
      </c>
      <c r="AK63" s="12">
        <v>3308.289306640625</v>
      </c>
      <c r="AL63" s="12"/>
      <c r="AM63" s="12"/>
      <c r="AN63" s="12">
        <v>7.2359994053840637E-2</v>
      </c>
      <c r="AO63" s="12">
        <v>104.84819030761719</v>
      </c>
      <c r="AP63" s="12"/>
      <c r="AQ63" s="12"/>
      <c r="AR63" s="12"/>
      <c r="AS63" s="12"/>
      <c r="AT63" s="12"/>
      <c r="AU63" s="12"/>
      <c r="AV63" s="12"/>
      <c r="AW63" s="12"/>
      <c r="AX63" s="12"/>
      <c r="AY63" s="12"/>
      <c r="AZ63" s="12"/>
      <c r="BA63" s="12"/>
      <c r="BB63" s="12"/>
      <c r="BC63" s="12"/>
      <c r="BD63" s="12">
        <v>11346.66015625</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317.74615478515625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v>206.13182067871094</v>
      </c>
      <c r="BE65" s="12"/>
    </row>
    <row r="66" spans="1:57" ht="13.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12153.8837890625</v>
      </c>
      <c r="BE66" s="12"/>
    </row>
    <row r="67" spans="1:57" s="2" customFormat="1">
      <c r="A67" s="13" t="s">
        <v>93</v>
      </c>
      <c r="B67" s="14">
        <f>D67+E67+F67</f>
        <v>300445.91363525391</v>
      </c>
      <c r="C67" s="14">
        <f>G67+H67</f>
        <v>0</v>
      </c>
      <c r="D67" s="14">
        <f>SUM(D68:D71)</f>
        <v>4119.186767578125</v>
      </c>
      <c r="E67" s="14">
        <f>SUM(E68:E71)</f>
        <v>296326.72686767578</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1.0202019824646413E-2</v>
      </c>
      <c r="AD67" s="14">
        <f t="shared" si="24"/>
        <v>0</v>
      </c>
      <c r="AE67" s="14">
        <f t="shared" si="24"/>
        <v>16989.900390625</v>
      </c>
      <c r="AF67" s="14">
        <f>SUM(AF68:AF71)</f>
        <v>4684.3256378173828</v>
      </c>
      <c r="AG67" s="14">
        <f t="shared" si="24"/>
        <v>0</v>
      </c>
      <c r="AH67" s="14">
        <f t="shared" si="24"/>
        <v>0</v>
      </c>
      <c r="AI67" s="14">
        <f t="shared" si="24"/>
        <v>0</v>
      </c>
      <c r="AJ67" s="14">
        <f t="shared" si="24"/>
        <v>24915.419189453125</v>
      </c>
      <c r="AK67" s="14">
        <f t="shared" si="24"/>
        <v>42562.70263671875</v>
      </c>
      <c r="AL67" s="14">
        <f t="shared" si="24"/>
        <v>19318.712161302567</v>
      </c>
      <c r="AM67" s="14">
        <f t="shared" si="24"/>
        <v>0</v>
      </c>
      <c r="AN67" s="14">
        <f t="shared" si="24"/>
        <v>4252.3937072753906</v>
      </c>
      <c r="AO67" s="14">
        <f>SUM(AO68:AO71)</f>
        <v>884.28979682922363</v>
      </c>
      <c r="AP67" s="14">
        <f>SUM(AP68:AP71)</f>
        <v>6477.1328127458692</v>
      </c>
      <c r="AQ67" s="14">
        <f t="shared" si="24"/>
        <v>139.52908325195312</v>
      </c>
      <c r="AR67" s="14">
        <f t="shared" si="24"/>
        <v>0</v>
      </c>
      <c r="AS67" s="14">
        <f t="shared" si="24"/>
        <v>99543.828125</v>
      </c>
      <c r="AT67" s="14">
        <f>SUM(AT68:AT71)</f>
        <v>0</v>
      </c>
      <c r="AU67" s="14">
        <f t="shared" ref="AU67:BC67" si="25">SUM(AU68:AU71)</f>
        <v>0</v>
      </c>
      <c r="AV67" s="14">
        <f t="shared" si="25"/>
        <v>0</v>
      </c>
      <c r="AW67" s="14">
        <f t="shared" si="25"/>
        <v>0</v>
      </c>
      <c r="AX67" s="14">
        <f t="shared" si="25"/>
        <v>3754.7998046875</v>
      </c>
      <c r="AY67" s="14">
        <f t="shared" si="25"/>
        <v>0</v>
      </c>
      <c r="AZ67" s="14">
        <f t="shared" si="25"/>
        <v>0</v>
      </c>
      <c r="BA67" s="14">
        <f t="shared" si="25"/>
        <v>0</v>
      </c>
      <c r="BB67" s="14">
        <f t="shared" si="25"/>
        <v>0</v>
      </c>
      <c r="BC67" s="14">
        <f t="shared" si="25"/>
        <v>0</v>
      </c>
      <c r="BD67" s="14">
        <f>SUM(BD68:BD71)</f>
        <v>344262.705078125</v>
      </c>
      <c r="BE67" s="14">
        <f>SUM(BE68:BE71)</f>
        <v>0</v>
      </c>
    </row>
    <row r="68" spans="1:57" ht="13.5">
      <c r="A68" s="22" t="s">
        <v>130</v>
      </c>
      <c r="B68" s="12">
        <f>D68+E68+F68</f>
        <v>529.92901611328125</v>
      </c>
      <c r="C68" s="12">
        <f t="shared" si="1"/>
        <v>0</v>
      </c>
      <c r="D68" s="12"/>
      <c r="E68" s="12">
        <v>529.92901611328125</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1.0151000460609794E-3</v>
      </c>
      <c r="AD68" s="12"/>
      <c r="AE68" s="12"/>
      <c r="AF68" s="12">
        <v>3912.9130859375</v>
      </c>
      <c r="AG68" s="12"/>
      <c r="AH68" s="12"/>
      <c r="AI68" s="12"/>
      <c r="AJ68" s="12">
        <v>2188.348388671875</v>
      </c>
      <c r="AK68" s="12">
        <v>39895.6640625</v>
      </c>
      <c r="AL68" s="12">
        <v>2697.14599609375</v>
      </c>
      <c r="AM68" s="12"/>
      <c r="AN68" s="12">
        <v>331.27822875976562</v>
      </c>
      <c r="AO68" s="12">
        <v>856.6822509765625</v>
      </c>
      <c r="AP68" s="12">
        <v>2.5879152119159698E-2</v>
      </c>
      <c r="AQ68" s="12"/>
      <c r="AR68" s="12"/>
      <c r="AS68" s="12"/>
      <c r="AT68" s="12"/>
      <c r="AU68" s="12"/>
      <c r="AV68" s="12"/>
      <c r="AW68" s="12"/>
      <c r="AX68" s="12"/>
      <c r="AY68" s="12"/>
      <c r="AZ68" s="12"/>
      <c r="BA68" s="12"/>
      <c r="BB68" s="12"/>
      <c r="BC68" s="12"/>
      <c r="BD68" s="12">
        <v>21029.392578125</v>
      </c>
      <c r="BE68" s="12"/>
    </row>
    <row r="69" spans="1:57" ht="13.5">
      <c r="A69" s="22" t="s">
        <v>131</v>
      </c>
      <c r="B69" s="12">
        <f>D69+E69+F69</f>
        <v>96669.210693359375</v>
      </c>
      <c r="C69" s="12">
        <f>G69+H69</f>
        <v>0</v>
      </c>
      <c r="D69" s="12">
        <v>1373.062255859375</v>
      </c>
      <c r="E69" s="12">
        <v>95296.1484375</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9.186919778585434E-3</v>
      </c>
      <c r="AD69" s="12"/>
      <c r="AE69" s="12">
        <v>2129.99609375</v>
      </c>
      <c r="AF69" s="12">
        <v>237.82325744628906</v>
      </c>
      <c r="AG69" s="12"/>
      <c r="AH69" s="12"/>
      <c r="AI69" s="12"/>
      <c r="AJ69" s="12">
        <v>2425.76416015625</v>
      </c>
      <c r="AK69" s="12">
        <v>1254.1173095703125</v>
      </c>
      <c r="AL69" s="12">
        <v>16620.03125</v>
      </c>
      <c r="AM69" s="12"/>
      <c r="AN69" s="12">
        <v>3921.115478515625</v>
      </c>
      <c r="AO69" s="12">
        <v>27.607545852661133</v>
      </c>
      <c r="AP69" s="12">
        <v>6477.10693359375</v>
      </c>
      <c r="AQ69" s="12">
        <v>139.52908325195312</v>
      </c>
      <c r="AR69" s="12"/>
      <c r="AS69" s="12"/>
      <c r="AT69" s="12"/>
      <c r="AU69" s="12"/>
      <c r="AV69" s="12"/>
      <c r="AW69" s="12"/>
      <c r="AX69" s="12"/>
      <c r="AY69" s="12"/>
      <c r="AZ69" s="12"/>
      <c r="BA69" s="12"/>
      <c r="BB69" s="12"/>
      <c r="BC69" s="12"/>
      <c r="BD69" s="12">
        <v>103798.0625</v>
      </c>
      <c r="BE69" s="12"/>
    </row>
    <row r="70" spans="1:57" ht="13.5">
      <c r="A70" s="22" t="s">
        <v>132</v>
      </c>
      <c r="B70" s="12">
        <f t="shared" ref="B70:B92" si="27">D70+E70+F70</f>
        <v>193338.42138671875</v>
      </c>
      <c r="C70" s="12">
        <f>G70+H70</f>
        <v>0</v>
      </c>
      <c r="D70" s="12">
        <v>2746.12451171875</v>
      </c>
      <c r="E70" s="12">
        <v>190592.296875</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14859.904296875</v>
      </c>
      <c r="AF70" s="12">
        <v>533.58929443359375</v>
      </c>
      <c r="AG70" s="12"/>
      <c r="AH70" s="12"/>
      <c r="AI70" s="12"/>
      <c r="AJ70" s="12">
        <v>20301.306640625</v>
      </c>
      <c r="AK70" s="12">
        <v>1412.9212646484375</v>
      </c>
      <c r="AL70" s="12">
        <v>1.5349152088165283</v>
      </c>
      <c r="AM70" s="12"/>
      <c r="AN70" s="12"/>
      <c r="AO70" s="12"/>
      <c r="AP70" s="12"/>
      <c r="AQ70" s="12"/>
      <c r="AR70" s="12"/>
      <c r="AS70" s="12"/>
      <c r="AT70" s="12"/>
      <c r="AU70" s="12"/>
      <c r="AV70" s="12"/>
      <c r="AW70" s="12"/>
      <c r="AX70" s="12">
        <v>3754.7998046875</v>
      </c>
      <c r="AY70" s="12"/>
      <c r="AZ70" s="12"/>
      <c r="BA70" s="12"/>
      <c r="BB70" s="12"/>
      <c r="BC70" s="12"/>
      <c r="BD70" s="12">
        <v>142815.296875</v>
      </c>
      <c r="BE70" s="12"/>
    </row>
    <row r="71" spans="1:57" ht="13.5">
      <c r="A71" s="22" t="s">
        <v>133</v>
      </c>
      <c r="B71" s="12">
        <f t="shared" si="27"/>
        <v>9908.3525390625</v>
      </c>
      <c r="C71" s="12">
        <f>G71+H71</f>
        <v>0</v>
      </c>
      <c r="D71" s="12"/>
      <c r="E71" s="12">
        <v>9908.3525390625</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99543.828125</v>
      </c>
      <c r="AT71" s="12"/>
      <c r="AU71" s="12"/>
      <c r="AV71" s="12"/>
      <c r="AW71" s="12"/>
      <c r="AX71" s="12"/>
      <c r="AY71" s="12"/>
      <c r="AZ71" s="12"/>
      <c r="BA71" s="12"/>
      <c r="BB71" s="12"/>
      <c r="BC71" s="12"/>
      <c r="BD71" s="12">
        <v>76619.953125</v>
      </c>
      <c r="BE71" s="12"/>
    </row>
    <row r="72" spans="1:57" s="2" customFormat="1">
      <c r="A72" s="13" t="s">
        <v>94</v>
      </c>
      <c r="B72" s="14">
        <f t="shared" si="27"/>
        <v>0</v>
      </c>
      <c r="C72" s="14">
        <f t="shared" ref="C72:C9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4278.48828125</v>
      </c>
      <c r="AO72" s="14">
        <f t="shared" si="30"/>
        <v>15818.9052734375</v>
      </c>
      <c r="AP72" s="14">
        <f>SUM(AP73:AP75)</f>
        <v>0</v>
      </c>
      <c r="AQ72" s="14">
        <f t="shared" si="30"/>
        <v>0</v>
      </c>
      <c r="AR72" s="14">
        <f t="shared" si="30"/>
        <v>0</v>
      </c>
      <c r="AS72" s="14">
        <f t="shared" si="30"/>
        <v>0</v>
      </c>
      <c r="AT72" s="14">
        <f t="shared" si="30"/>
        <v>0</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ht="13.5">
      <c r="A73" s="8" t="s">
        <v>95</v>
      </c>
      <c r="B73" s="12">
        <f t="shared" si="27"/>
        <v>0</v>
      </c>
      <c r="C73" s="12">
        <f t="shared" si="28"/>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4278.48828125</v>
      </c>
      <c r="AO73" s="12">
        <v>15818.9052734375</v>
      </c>
      <c r="AP73" s="12"/>
      <c r="AQ73" s="12"/>
      <c r="AR73" s="12"/>
      <c r="AS73" s="12"/>
      <c r="AT73" s="12"/>
      <c r="AU73" s="12"/>
      <c r="AV73" s="12"/>
      <c r="AW73" s="12"/>
      <c r="AX73" s="12"/>
      <c r="AY73" s="12"/>
      <c r="AZ73" s="12"/>
      <c r="BA73" s="12"/>
      <c r="BB73" s="12"/>
      <c r="BC73" s="12"/>
      <c r="BD73" s="12"/>
      <c r="BE73" s="12"/>
    </row>
    <row r="74" spans="1:57" ht="13.5">
      <c r="A74" s="8" t="s">
        <v>96</v>
      </c>
      <c r="B74" s="12">
        <f t="shared" si="27"/>
        <v>0</v>
      </c>
      <c r="C74" s="12">
        <f t="shared" si="28"/>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27"/>
        <v>0</v>
      </c>
      <c r="C75" s="12">
        <f t="shared" si="28"/>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27"/>
        <v>53526.677978515625</v>
      </c>
      <c r="C76" s="12">
        <f t="shared" si="28"/>
        <v>0</v>
      </c>
      <c r="D76" s="12">
        <v>1748.802978515625</v>
      </c>
      <c r="E76" s="12">
        <v>51777.875</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0</v>
      </c>
      <c r="C77" s="14">
        <f t="shared" si="28"/>
        <v>0</v>
      </c>
      <c r="D77" s="14">
        <f>SUM(D78:D81)</f>
        <v>0</v>
      </c>
      <c r="E77" s="14">
        <f>SUM(E78:E81)</f>
        <v>0</v>
      </c>
      <c r="F77" s="14">
        <v>0</v>
      </c>
      <c r="G77" s="14">
        <v>0</v>
      </c>
      <c r="H77" s="14">
        <v>0</v>
      </c>
      <c r="I77" s="14">
        <v>0</v>
      </c>
      <c r="J77" s="14">
        <v>0</v>
      </c>
      <c r="K77" s="14">
        <v>0</v>
      </c>
      <c r="L77" s="14">
        <v>0</v>
      </c>
      <c r="M77" s="14">
        <v>0</v>
      </c>
      <c r="N77" s="14">
        <v>0</v>
      </c>
      <c r="O77" s="14">
        <v>0</v>
      </c>
      <c r="P77" s="14">
        <f t="shared" ref="P77:V77" si="31">SUM(P78:P81)</f>
        <v>0</v>
      </c>
      <c r="Q77" s="14">
        <f>SUM(Q78:Q81)</f>
        <v>734.33160400390625</v>
      </c>
      <c r="R77" s="14">
        <f t="shared" si="31"/>
        <v>0</v>
      </c>
      <c r="S77" s="14">
        <f>SUM(S78:S81)</f>
        <v>0</v>
      </c>
      <c r="T77" s="14">
        <f t="shared" si="31"/>
        <v>734.33160400390625</v>
      </c>
      <c r="U77" s="14">
        <f t="shared" si="31"/>
        <v>0</v>
      </c>
      <c r="V77" s="14">
        <f t="shared" si="31"/>
        <v>309.38038444519043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2">SUM(AU78:AU81)</f>
        <v>40741.19921875</v>
      </c>
      <c r="AV77" s="14">
        <f t="shared" si="32"/>
        <v>21040.631164550781</v>
      </c>
      <c r="AW77" s="14">
        <f t="shared" si="32"/>
        <v>0</v>
      </c>
      <c r="AX77" s="14">
        <f>SUM(AX78:AX81)</f>
        <v>1915.199951171875</v>
      </c>
      <c r="AY77" s="14">
        <f t="shared" si="32"/>
        <v>0</v>
      </c>
      <c r="AZ77" s="14">
        <f t="shared" si="32"/>
        <v>116.02079772949219</v>
      </c>
      <c r="BA77" s="14">
        <f t="shared" si="32"/>
        <v>0</v>
      </c>
      <c r="BB77" s="14">
        <f t="shared" si="32"/>
        <v>0</v>
      </c>
      <c r="BC77" s="14">
        <f t="shared" si="32"/>
        <v>0</v>
      </c>
      <c r="BD77" s="14">
        <f>SUM(BD78:BD81)</f>
        <v>891312.44104003906</v>
      </c>
      <c r="BE77" s="14">
        <f>SUM(BE78:BE81)</f>
        <v>0</v>
      </c>
    </row>
    <row r="78" spans="1:57" ht="13.5">
      <c r="A78" s="22" t="s">
        <v>134</v>
      </c>
      <c r="B78" s="12">
        <f>D78+E78+F78</f>
        <v>0</v>
      </c>
      <c r="C78" s="12">
        <f t="shared" si="28"/>
        <v>0</v>
      </c>
      <c r="D78" s="12"/>
      <c r="E78" s="12"/>
      <c r="F78" s="12"/>
      <c r="G78" s="12"/>
      <c r="H78" s="12"/>
      <c r="I78" s="12"/>
      <c r="J78" s="12"/>
      <c r="K78" s="12"/>
      <c r="L78" s="12"/>
      <c r="M78" s="12"/>
      <c r="N78" s="12"/>
      <c r="O78" s="12"/>
      <c r="P78" s="12"/>
      <c r="Q78" s="12"/>
      <c r="R78" s="12"/>
      <c r="S78" s="12"/>
      <c r="T78" s="12"/>
      <c r="U78" s="12"/>
      <c r="V78" s="12">
        <v>282.2183837890625</v>
      </c>
      <c r="W78" s="12">
        <f t="shared" ref="W78:W86" si="33">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40741.19921875</v>
      </c>
      <c r="AV78" s="12">
        <v>20401.19921875</v>
      </c>
      <c r="AW78" s="12"/>
      <c r="AX78" s="12">
        <v>1915.199951171875</v>
      </c>
      <c r="AY78" s="12"/>
      <c r="AZ78" s="12">
        <v>116.02079772949219</v>
      </c>
      <c r="BA78" s="12"/>
      <c r="BB78" s="12"/>
      <c r="BC78" s="12"/>
      <c r="BD78" s="12">
        <v>865924.625</v>
      </c>
      <c r="BE78" s="12"/>
    </row>
    <row r="79" spans="1:57" ht="13.5">
      <c r="A79" s="22" t="s">
        <v>135</v>
      </c>
      <c r="B79" s="12">
        <f>D79+E79+F79</f>
        <v>0</v>
      </c>
      <c r="C79" s="12">
        <f t="shared" si="28"/>
        <v>0</v>
      </c>
      <c r="D79" s="12"/>
      <c r="E79" s="12"/>
      <c r="F79" s="12"/>
      <c r="G79" s="12"/>
      <c r="H79" s="12"/>
      <c r="I79" s="12"/>
      <c r="J79" s="12"/>
      <c r="K79" s="12"/>
      <c r="L79" s="12"/>
      <c r="M79" s="12"/>
      <c r="N79" s="12"/>
      <c r="O79" s="12"/>
      <c r="P79" s="12"/>
      <c r="Q79" s="12"/>
      <c r="R79" s="12"/>
      <c r="S79" s="12"/>
      <c r="T79" s="12"/>
      <c r="U79" s="12"/>
      <c r="V79" s="12">
        <v>27.16200065612793</v>
      </c>
      <c r="W79" s="12">
        <f t="shared" si="33"/>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24653.484375</v>
      </c>
      <c r="BE79" s="12"/>
    </row>
    <row r="80" spans="1:57" ht="13.5">
      <c r="A80" s="8" t="s">
        <v>100</v>
      </c>
      <c r="B80" s="12">
        <f t="shared" si="27"/>
        <v>0</v>
      </c>
      <c r="C80" s="12">
        <f t="shared" si="28"/>
        <v>0</v>
      </c>
      <c r="D80" s="12"/>
      <c r="E80" s="12"/>
      <c r="F80" s="12"/>
      <c r="G80" s="12"/>
      <c r="H80" s="12"/>
      <c r="I80" s="12"/>
      <c r="J80" s="12"/>
      <c r="K80" s="12"/>
      <c r="L80" s="12"/>
      <c r="M80" s="12"/>
      <c r="N80" s="12"/>
      <c r="O80" s="12"/>
      <c r="P80" s="12"/>
      <c r="Q80" s="12"/>
      <c r="R80" s="12"/>
      <c r="S80" s="12"/>
      <c r="T80" s="12"/>
      <c r="U80" s="12"/>
      <c r="V80" s="12"/>
      <c r="W80" s="12">
        <f t="shared" si="33"/>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27"/>
        <v>0</v>
      </c>
      <c r="C81" s="12">
        <f t="shared" si="28"/>
        <v>0</v>
      </c>
      <c r="D81" s="12"/>
      <c r="E81" s="12"/>
      <c r="F81" s="12"/>
      <c r="G81" s="12"/>
      <c r="H81" s="12"/>
      <c r="I81" s="12"/>
      <c r="J81" s="12"/>
      <c r="K81" s="12"/>
      <c r="L81" s="12"/>
      <c r="M81" s="12"/>
      <c r="N81" s="12"/>
      <c r="O81" s="12"/>
      <c r="P81" s="12"/>
      <c r="Q81" s="12">
        <v>734.33160400390625</v>
      </c>
      <c r="R81" s="12"/>
      <c r="S81" s="12"/>
      <c r="T81" s="12">
        <v>734.33160400390625</v>
      </c>
      <c r="U81" s="12"/>
      <c r="V81" s="12"/>
      <c r="W81" s="12">
        <f t="shared" si="33"/>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734.3316650390625</v>
      </c>
      <c r="BE81" s="12"/>
    </row>
    <row r="82" spans="1:57" ht="13.5">
      <c r="A82" s="8" t="s">
        <v>102</v>
      </c>
      <c r="B82" s="12">
        <f t="shared" si="27"/>
        <v>0</v>
      </c>
      <c r="C82" s="12">
        <f t="shared" si="28"/>
        <v>0</v>
      </c>
      <c r="D82" s="12"/>
      <c r="E82" s="12"/>
      <c r="F82" s="12"/>
      <c r="G82" s="12"/>
      <c r="H82" s="12"/>
      <c r="I82" s="12"/>
      <c r="J82" s="12"/>
      <c r="K82" s="12"/>
      <c r="L82" s="12"/>
      <c r="M82" s="12"/>
      <c r="N82" s="12"/>
      <c r="O82" s="12"/>
      <c r="P82" s="12"/>
      <c r="Q82" s="12"/>
      <c r="R82" s="12"/>
      <c r="S82" s="12"/>
      <c r="T82" s="12"/>
      <c r="U82" s="12"/>
      <c r="V82" s="12"/>
      <c r="W82" s="12">
        <f t="shared" si="33"/>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27"/>
        <v>0</v>
      </c>
      <c r="C83" s="12">
        <f t="shared" si="28"/>
        <v>0</v>
      </c>
      <c r="D83" s="12"/>
      <c r="E83" s="12"/>
      <c r="F83" s="12"/>
      <c r="G83" s="12"/>
      <c r="H83" s="12"/>
      <c r="I83" s="12"/>
      <c r="J83" s="12"/>
      <c r="K83" s="12"/>
      <c r="L83" s="12"/>
      <c r="M83" s="12"/>
      <c r="N83" s="12"/>
      <c r="O83" s="12"/>
      <c r="P83" s="12"/>
      <c r="Q83" s="12"/>
      <c r="R83" s="12"/>
      <c r="S83" s="12"/>
      <c r="T83" s="12"/>
      <c r="U83" s="12"/>
      <c r="V83" s="12"/>
      <c r="W83" s="12">
        <f t="shared" si="33"/>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27"/>
        <v>0</v>
      </c>
      <c r="C84" s="12">
        <f t="shared" si="28"/>
        <v>0</v>
      </c>
      <c r="D84" s="12"/>
      <c r="E84" s="12"/>
      <c r="F84" s="12"/>
      <c r="G84" s="12"/>
      <c r="H84" s="12"/>
      <c r="I84" s="12"/>
      <c r="J84" s="12"/>
      <c r="K84" s="12"/>
      <c r="L84" s="12"/>
      <c r="M84" s="12"/>
      <c r="N84" s="12"/>
      <c r="O84" s="12"/>
      <c r="P84" s="12"/>
      <c r="Q84" s="12"/>
      <c r="R84" s="12"/>
      <c r="S84" s="12"/>
      <c r="T84" s="12"/>
      <c r="U84" s="12"/>
      <c r="V84" s="12"/>
      <c r="W84" s="12">
        <f t="shared" si="33"/>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27"/>
        <v>0</v>
      </c>
      <c r="C85" s="12">
        <f t="shared" si="28"/>
        <v>0</v>
      </c>
      <c r="D85" s="12"/>
      <c r="E85" s="12"/>
      <c r="F85" s="12"/>
      <c r="G85" s="12"/>
      <c r="H85" s="12"/>
      <c r="I85" s="12"/>
      <c r="J85" s="12"/>
      <c r="K85" s="12"/>
      <c r="L85" s="12"/>
      <c r="M85" s="12"/>
      <c r="N85" s="12"/>
      <c r="O85" s="12"/>
      <c r="P85" s="12"/>
      <c r="Q85" s="12"/>
      <c r="R85" s="12"/>
      <c r="S85" s="12"/>
      <c r="T85" s="12"/>
      <c r="U85" s="12"/>
      <c r="V85" s="12"/>
      <c r="W85" s="12">
        <f t="shared" si="33"/>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27"/>
        <v>0</v>
      </c>
      <c r="C86" s="14">
        <f t="shared" si="28"/>
        <v>0</v>
      </c>
      <c r="D86" s="14">
        <f t="shared" ref="D86:U86" si="34">SUM(D82:D85)</f>
        <v>0</v>
      </c>
      <c r="E86" s="14">
        <f t="shared" si="34"/>
        <v>0</v>
      </c>
      <c r="F86" s="14">
        <f t="shared" si="34"/>
        <v>0</v>
      </c>
      <c r="G86" s="14">
        <f t="shared" si="34"/>
        <v>0</v>
      </c>
      <c r="H86" s="14">
        <f t="shared" si="34"/>
        <v>0</v>
      </c>
      <c r="I86" s="14">
        <f t="shared" si="34"/>
        <v>0</v>
      </c>
      <c r="J86" s="14">
        <f t="shared" si="34"/>
        <v>0</v>
      </c>
      <c r="K86" s="14">
        <f t="shared" si="34"/>
        <v>0</v>
      </c>
      <c r="L86" s="14">
        <f t="shared" si="34"/>
        <v>0</v>
      </c>
      <c r="M86" s="14">
        <f t="shared" si="34"/>
        <v>0</v>
      </c>
      <c r="N86" s="14">
        <f t="shared" si="34"/>
        <v>0</v>
      </c>
      <c r="O86" s="14">
        <f t="shared" si="34"/>
        <v>0</v>
      </c>
      <c r="P86" s="14">
        <f t="shared" si="34"/>
        <v>0</v>
      </c>
      <c r="Q86" s="14">
        <f t="shared" ref="Q86" si="35">SUM(R86:U86)</f>
        <v>0</v>
      </c>
      <c r="R86" s="14">
        <f t="shared" si="34"/>
        <v>0</v>
      </c>
      <c r="S86" s="14">
        <f t="shared" si="34"/>
        <v>0</v>
      </c>
      <c r="T86" s="14">
        <f t="shared" si="34"/>
        <v>0</v>
      </c>
      <c r="U86" s="14">
        <f t="shared" si="34"/>
        <v>0</v>
      </c>
      <c r="V86" s="14">
        <f t="shared" ref="V86:AT86" si="36">SUM(V82:V85)</f>
        <v>0</v>
      </c>
      <c r="W86" s="14">
        <f t="shared" si="33"/>
        <v>0</v>
      </c>
      <c r="X86" s="14">
        <f t="shared" si="36"/>
        <v>0</v>
      </c>
      <c r="Y86" s="14">
        <f t="shared" si="36"/>
        <v>0</v>
      </c>
      <c r="Z86" s="14">
        <f t="shared" si="36"/>
        <v>0</v>
      </c>
      <c r="AA86" s="14">
        <f t="shared" si="36"/>
        <v>0</v>
      </c>
      <c r="AB86" s="14">
        <f t="shared" si="36"/>
        <v>0</v>
      </c>
      <c r="AC86" s="14">
        <f t="shared" si="36"/>
        <v>0</v>
      </c>
      <c r="AD86" s="14">
        <f t="shared" si="36"/>
        <v>0</v>
      </c>
      <c r="AE86" s="14">
        <f t="shared" si="36"/>
        <v>0</v>
      </c>
      <c r="AF86" s="14">
        <f t="shared" si="36"/>
        <v>0</v>
      </c>
      <c r="AG86" s="14">
        <f t="shared" si="36"/>
        <v>0</v>
      </c>
      <c r="AH86" s="14">
        <f t="shared" si="36"/>
        <v>0</v>
      </c>
      <c r="AI86" s="14">
        <f t="shared" si="36"/>
        <v>0</v>
      </c>
      <c r="AJ86" s="14">
        <f t="shared" si="36"/>
        <v>0</v>
      </c>
      <c r="AK86" s="14">
        <f t="shared" si="36"/>
        <v>0</v>
      </c>
      <c r="AL86" s="14">
        <f t="shared" si="36"/>
        <v>0</v>
      </c>
      <c r="AM86" s="14">
        <f t="shared" si="36"/>
        <v>0</v>
      </c>
      <c r="AN86" s="14">
        <f t="shared" si="36"/>
        <v>0</v>
      </c>
      <c r="AO86" s="14">
        <f t="shared" si="36"/>
        <v>0</v>
      </c>
      <c r="AP86" s="14">
        <f t="shared" si="36"/>
        <v>0</v>
      </c>
      <c r="AQ86" s="14">
        <f t="shared" si="36"/>
        <v>0</v>
      </c>
      <c r="AR86" s="14">
        <f t="shared" si="36"/>
        <v>0</v>
      </c>
      <c r="AS86" s="14">
        <f t="shared" si="36"/>
        <v>0</v>
      </c>
      <c r="AT86" s="14">
        <f t="shared" si="36"/>
        <v>0</v>
      </c>
      <c r="AU86" s="14">
        <f>SUM(AU82:AU85)</f>
        <v>0</v>
      </c>
      <c r="AV86" s="14">
        <f>SUM(AV82:AV85)</f>
        <v>0</v>
      </c>
      <c r="AW86" s="14">
        <f t="shared" ref="AW86:BE86" si="37">SUM(AW82:AW85)</f>
        <v>0</v>
      </c>
      <c r="AX86" s="14">
        <f t="shared" si="37"/>
        <v>0</v>
      </c>
      <c r="AY86" s="14">
        <f t="shared" si="37"/>
        <v>0</v>
      </c>
      <c r="AZ86" s="14">
        <f t="shared" si="37"/>
        <v>0</v>
      </c>
      <c r="BA86" s="14">
        <f t="shared" si="37"/>
        <v>0</v>
      </c>
      <c r="BB86" s="14">
        <f t="shared" si="37"/>
        <v>0</v>
      </c>
      <c r="BC86" s="14">
        <f t="shared" si="37"/>
        <v>0</v>
      </c>
      <c r="BD86" s="14">
        <f>SUM(BD82:BD85)</f>
        <v>0</v>
      </c>
      <c r="BE86" s="14">
        <f t="shared" si="37"/>
        <v>0</v>
      </c>
    </row>
    <row r="87" spans="1:57" ht="13.5">
      <c r="A87" s="8" t="s">
        <v>107</v>
      </c>
      <c r="B87" s="12">
        <f t="shared" si="27"/>
        <v>0</v>
      </c>
      <c r="C87" s="12">
        <f t="shared" si="2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11.145977973937988</v>
      </c>
      <c r="BE87" s="12"/>
    </row>
    <row r="88" spans="1:57" ht="13.5">
      <c r="A88" s="8" t="s">
        <v>108</v>
      </c>
      <c r="B88" s="12">
        <f t="shared" si="27"/>
        <v>0</v>
      </c>
      <c r="C88" s="12">
        <f t="shared" si="2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27"/>
        <v>0</v>
      </c>
      <c r="C89" s="12">
        <f t="shared" si="2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27"/>
        <v>0</v>
      </c>
      <c r="C90" s="12">
        <f t="shared" si="2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27"/>
        <v>0</v>
      </c>
      <c r="C91" s="12">
        <f t="shared" si="2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27"/>
        <v>0</v>
      </c>
      <c r="C92" s="12">
        <f t="shared" si="2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E13" sqref="E13"/>
    </sheetView>
  </sheetViews>
  <sheetFormatPr defaultColWidth="9.140625" defaultRowHeight="12.75"/>
  <cols>
    <col min="1" max="1" width="34.140625" bestFit="1" customWidth="1"/>
    <col min="2" max="2" width="12.28515625" bestFit="1" customWidth="1"/>
    <col min="3" max="3" width="6.85546875" bestFit="1" customWidth="1"/>
    <col min="4" max="4" width="9.7109375" bestFit="1" customWidth="1"/>
    <col min="5" max="5" width="12.28515625" bestFit="1" customWidth="1"/>
    <col min="6" max="6" width="11.140625" bestFit="1" customWidth="1"/>
    <col min="7" max="7" width="7.28515625" bestFit="1" customWidth="1"/>
    <col min="8" max="8" width="5.140625" bestFit="1" customWidth="1"/>
    <col min="9" max="9" width="6.85546875" bestFit="1" customWidth="1"/>
    <col min="10" max="10" width="10.5703125" bestFit="1" customWidth="1"/>
    <col min="11" max="11" width="9.5703125" bestFit="1" customWidth="1"/>
    <col min="12" max="12" width="7.7109375" bestFit="1" customWidth="1"/>
    <col min="13" max="13" width="10.140625" bestFit="1" customWidth="1"/>
    <col min="14" max="14" width="10.5703125" bestFit="1" customWidth="1"/>
    <col min="15" max="16" width="12.42578125" bestFit="1" customWidth="1"/>
    <col min="17" max="17" width="12.7109375" bestFit="1" customWidth="1"/>
    <col min="18" max="18" width="11" bestFit="1" customWidth="1"/>
    <col min="19" max="19" width="9.42578125" bestFit="1" customWidth="1"/>
    <col min="20" max="20" width="9.28515625" bestFit="1" customWidth="1"/>
    <col min="21" max="21" width="8.5703125" bestFit="1" customWidth="1"/>
    <col min="22" max="22" width="10.140625" bestFit="1" customWidth="1"/>
    <col min="23" max="23" width="13.5703125" bestFit="1" customWidth="1"/>
    <col min="24" max="24" width="10.7109375" bestFit="1" customWidth="1"/>
    <col min="25" max="25" width="8.7109375" bestFit="1" customWidth="1"/>
    <col min="26" max="26" width="11" bestFit="1" customWidth="1"/>
    <col min="27" max="27" width="9.28515625" bestFit="1" customWidth="1"/>
    <col min="28" max="28" width="13.140625" bestFit="1" customWidth="1"/>
    <col min="29" max="29" width="8.5703125" bestFit="1" customWidth="1"/>
    <col min="30" max="30" width="7.28515625" bestFit="1" customWidth="1"/>
    <col min="31" max="31" width="9.140625" bestFit="1" customWidth="1"/>
    <col min="32" max="32" width="10.140625" bestFit="1" customWidth="1"/>
    <col min="33" max="34" width="9" bestFit="1" customWidth="1"/>
    <col min="35" max="36" width="9.5703125" bestFit="1" customWidth="1"/>
    <col min="37" max="37" width="10.5703125" bestFit="1" customWidth="1"/>
    <col min="38" max="38" width="10.7109375" bestFit="1" customWidth="1"/>
    <col min="39" max="39" width="8.5703125" bestFit="1" customWidth="1"/>
    <col min="40" max="40" width="8.140625" bestFit="1" customWidth="1"/>
    <col min="41" max="41" width="10.42578125" bestFit="1" customWidth="1"/>
    <col min="42" max="42" width="9.140625" bestFit="1" customWidth="1"/>
    <col min="43" max="43" width="8.7109375" bestFit="1" customWidth="1"/>
    <col min="44" max="44" width="10.42578125" bestFit="1" customWidth="1"/>
    <col min="45" max="45" width="13.42578125" bestFit="1" customWidth="1"/>
    <col min="46" max="46" width="10.5703125" bestFit="1" customWidth="1"/>
    <col min="47" max="47" width="10.7109375" bestFit="1" customWidth="1"/>
    <col min="48" max="48" width="9.7109375" bestFit="1" customWidth="1"/>
    <col min="49" max="49" width="11.7109375" bestFit="1" customWidth="1"/>
    <col min="50" max="50" width="8.7109375" bestFit="1" customWidth="1"/>
    <col min="51" max="51" width="5.5703125" bestFit="1" customWidth="1"/>
    <col min="52" max="52" width="7.140625" bestFit="1" customWidth="1"/>
    <col min="53" max="53" width="11.140625" bestFit="1" customWidth="1"/>
    <col min="54" max="54" width="7.28515625" bestFit="1" customWidth="1"/>
    <col min="55" max="55" width="6" bestFit="1" customWidth="1"/>
    <col min="56" max="56" width="10.140625" bestFit="1" customWidth="1"/>
    <col min="57" max="57" width="5.140625" style="87" bestFit="1" customWidth="1"/>
  </cols>
  <sheetData>
    <row r="1" spans="1:97" ht="26.25">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5862308.6015625</v>
      </c>
      <c r="C6" s="65"/>
      <c r="D6" s="65">
        <v>72817.6015625</v>
      </c>
      <c r="E6" s="65">
        <v>5789491</v>
      </c>
      <c r="F6" s="65"/>
      <c r="G6" s="65"/>
      <c r="H6" s="65"/>
      <c r="I6" s="66"/>
      <c r="J6" s="65"/>
      <c r="K6" s="65"/>
      <c r="L6" s="65"/>
      <c r="M6" s="67"/>
      <c r="N6" s="65"/>
      <c r="O6" s="65"/>
      <c r="P6" s="65"/>
      <c r="Q6" s="65">
        <v>428396.03125</v>
      </c>
      <c r="R6" s="65"/>
      <c r="S6" s="65"/>
      <c r="T6" s="65"/>
      <c r="U6" s="65"/>
      <c r="V6" s="67">
        <v>67732.0546875</v>
      </c>
      <c r="W6" s="65">
        <f t="shared" ref="W6:W11" si="1">SUM(X6:AB6)</f>
        <v>7680.01611328125</v>
      </c>
      <c r="X6" s="65"/>
      <c r="Y6" s="65">
        <v>7680.01611328125</v>
      </c>
      <c r="Z6" s="65"/>
      <c r="AA6" s="65"/>
      <c r="AB6" s="65"/>
      <c r="AC6" s="66"/>
      <c r="AD6" s="65"/>
      <c r="AE6" s="65"/>
      <c r="AF6" s="65"/>
      <c r="AG6" s="65"/>
      <c r="AH6" s="65"/>
      <c r="AI6" s="65"/>
      <c r="AJ6" s="65"/>
      <c r="AK6" s="65"/>
      <c r="AL6" s="65"/>
      <c r="AM6" s="65"/>
      <c r="AN6" s="65"/>
      <c r="AO6" s="65"/>
      <c r="AP6" s="65"/>
      <c r="AQ6" s="65"/>
      <c r="AR6" s="65"/>
      <c r="AS6" s="65"/>
      <c r="AT6" s="65"/>
      <c r="AU6" s="65">
        <v>123458.171875</v>
      </c>
      <c r="AV6" s="65">
        <v>21040.6328125</v>
      </c>
      <c r="AW6" s="65">
        <f>+AW89*3.6/0.1</f>
        <v>0</v>
      </c>
      <c r="AX6" s="65">
        <v>5670</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c r="R7" s="65"/>
      <c r="S7" s="65"/>
      <c r="T7" s="65"/>
      <c r="U7" s="65"/>
      <c r="V7" s="67">
        <v>24718.44921875</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55279.5703125</v>
      </c>
      <c r="C8" s="65"/>
      <c r="D8" s="65">
        <v>55279.5703125</v>
      </c>
      <c r="E8" s="65"/>
      <c r="F8" s="65"/>
      <c r="G8" s="65"/>
      <c r="H8" s="65"/>
      <c r="I8" s="65"/>
      <c r="J8" s="65"/>
      <c r="K8" s="65"/>
      <c r="L8" s="65"/>
      <c r="M8" s="67"/>
      <c r="N8" s="65"/>
      <c r="O8" s="65"/>
      <c r="P8" s="65"/>
      <c r="Q8" s="65"/>
      <c r="R8" s="65"/>
      <c r="S8" s="65"/>
      <c r="T8" s="65"/>
      <c r="U8" s="65"/>
      <c r="V8" s="67">
        <v>45383.30859375</v>
      </c>
      <c r="W8" s="65">
        <f t="shared" si="1"/>
        <v>942359.6875</v>
      </c>
      <c r="X8" s="65">
        <v>942359.6875</v>
      </c>
      <c r="Y8" s="65"/>
      <c r="Z8" s="65"/>
      <c r="AA8" s="65"/>
      <c r="AB8" s="65"/>
      <c r="AC8" s="65"/>
      <c r="AD8" s="65"/>
      <c r="AE8" s="65">
        <v>1263.8515625</v>
      </c>
      <c r="AF8" s="65">
        <v>58796.99609375</v>
      </c>
      <c r="AG8" s="65">
        <v>1382.87744140625</v>
      </c>
      <c r="AH8" s="65"/>
      <c r="AI8" s="65">
        <v>9695.4658203125</v>
      </c>
      <c r="AJ8" s="65">
        <v>2.0053086802363396E-2</v>
      </c>
      <c r="AK8" s="65">
        <v>102608.5703125</v>
      </c>
      <c r="AL8" s="65">
        <v>3161.77392578125</v>
      </c>
      <c r="AM8" s="65"/>
      <c r="AN8" s="65">
        <v>11.251384735107422</v>
      </c>
      <c r="AO8" s="65">
        <v>554.2154541015625</v>
      </c>
      <c r="AP8" s="65">
        <v>2.1677849292755127</v>
      </c>
      <c r="AQ8" s="65">
        <v>1312.0723876953125</v>
      </c>
      <c r="AR8" s="65"/>
      <c r="AS8" s="65">
        <v>116619.171875</v>
      </c>
      <c r="AT8" s="65"/>
      <c r="AU8" s="65"/>
      <c r="AV8" s="65"/>
      <c r="AW8" s="65"/>
      <c r="AX8" s="65"/>
      <c r="AY8" s="65"/>
      <c r="AZ8" s="65"/>
      <c r="BA8" s="65"/>
      <c r="BB8" s="65"/>
      <c r="BC8" s="65"/>
      <c r="BD8" s="65">
        <v>38246.3984375</v>
      </c>
      <c r="BE8" s="68"/>
    </row>
    <row r="9" spans="1:97">
      <c r="A9" s="64" t="s">
        <v>238</v>
      </c>
      <c r="B9" s="65">
        <f t="shared" si="0"/>
        <v>-1877716.34375</v>
      </c>
      <c r="C9" s="65"/>
      <c r="D9" s="65">
        <v>-28225.34375</v>
      </c>
      <c r="E9" s="65">
        <v>-1849491</v>
      </c>
      <c r="F9" s="65"/>
      <c r="G9" s="65"/>
      <c r="H9" s="65"/>
      <c r="I9" s="65"/>
      <c r="J9" s="65"/>
      <c r="K9" s="65"/>
      <c r="L9" s="65"/>
      <c r="M9" s="67"/>
      <c r="N9" s="65"/>
      <c r="O9" s="65"/>
      <c r="P9" s="65"/>
      <c r="Q9" s="65"/>
      <c r="R9" s="65"/>
      <c r="S9" s="65"/>
      <c r="T9" s="65"/>
      <c r="U9" s="65"/>
      <c r="V9" s="67"/>
      <c r="W9" s="65">
        <f t="shared" si="1"/>
        <v>-130016.3515625</v>
      </c>
      <c r="X9" s="65">
        <v>-130016.3515625</v>
      </c>
      <c r="Y9" s="65"/>
      <c r="Z9" s="65"/>
      <c r="AA9" s="65"/>
      <c r="AB9" s="65"/>
      <c r="AC9" s="65"/>
      <c r="AD9" s="65"/>
      <c r="AE9" s="65">
        <v>-34.217136383056641</v>
      </c>
      <c r="AF9" s="65">
        <v>-13698.189453125</v>
      </c>
      <c r="AG9" s="65">
        <v>-129.08863830566406</v>
      </c>
      <c r="AH9" s="65"/>
      <c r="AI9" s="65">
        <v>-2703.994140625</v>
      </c>
      <c r="AJ9" s="65">
        <v>-1011.44384765625</v>
      </c>
      <c r="AK9" s="65">
        <v>-31866.150390625</v>
      </c>
      <c r="AL9" s="65">
        <v>-29550.8828125</v>
      </c>
      <c r="AM9" s="65"/>
      <c r="AN9" s="65">
        <v>-158.76289367675781</v>
      </c>
      <c r="AO9" s="65">
        <v>-3236.39501953125</v>
      </c>
      <c r="AP9" s="65">
        <v>-92.4229736328125</v>
      </c>
      <c r="AQ9" s="65">
        <v>-3324.674072265625</v>
      </c>
      <c r="AR9" s="65"/>
      <c r="AS9" s="65">
        <v>-17075.3359375</v>
      </c>
      <c r="AT9" s="65"/>
      <c r="AU9" s="65"/>
      <c r="AV9" s="65"/>
      <c r="AW9" s="65"/>
      <c r="AX9" s="65"/>
      <c r="AY9" s="65"/>
      <c r="AZ9" s="65"/>
      <c r="BA9" s="65"/>
      <c r="BB9" s="65"/>
      <c r="BC9" s="65"/>
      <c r="BD9" s="65">
        <v>-48920.3984375</v>
      </c>
      <c r="BE9" s="68"/>
    </row>
    <row r="10" spans="1:97">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v>-9833.0419921875</v>
      </c>
      <c r="AL10" s="65">
        <v>-100755.6875</v>
      </c>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-197740.9375</v>
      </c>
      <c r="C11" s="65"/>
      <c r="D11" s="65"/>
      <c r="E11" s="65">
        <v>-197740.9375</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2">SUM(B6:B11)</f>
        <v>3842130.890625</v>
      </c>
      <c r="C12" s="71">
        <f t="shared" si="2"/>
        <v>0</v>
      </c>
      <c r="D12" s="71">
        <f t="shared" si="2"/>
        <v>99871.828125</v>
      </c>
      <c r="E12" s="71">
        <f t="shared" si="2"/>
        <v>3742259.0625</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0</v>
      </c>
      <c r="P12" s="71">
        <f t="shared" si="2"/>
        <v>0</v>
      </c>
      <c r="Q12" s="71">
        <f t="shared" si="2"/>
        <v>428396.03125</v>
      </c>
      <c r="R12" s="71">
        <f t="shared" si="2"/>
        <v>0</v>
      </c>
      <c r="S12" s="71">
        <f t="shared" si="2"/>
        <v>0</v>
      </c>
      <c r="T12" s="71">
        <f t="shared" si="2"/>
        <v>0</v>
      </c>
      <c r="U12" s="71">
        <f t="shared" si="2"/>
        <v>0</v>
      </c>
      <c r="V12" s="72">
        <f t="shared" si="2"/>
        <v>137833.8125</v>
      </c>
      <c r="W12" s="72">
        <f t="shared" si="2"/>
        <v>820023.35205078125</v>
      </c>
      <c r="X12" s="71">
        <f t="shared" si="2"/>
        <v>812343.3359375</v>
      </c>
      <c r="Y12" s="71">
        <f t="shared" si="2"/>
        <v>7680.01611328125</v>
      </c>
      <c r="Z12" s="71">
        <f t="shared" si="2"/>
        <v>0</v>
      </c>
      <c r="AA12" s="71">
        <f t="shared" si="2"/>
        <v>0</v>
      </c>
      <c r="AB12" s="71">
        <f t="shared" si="2"/>
        <v>0</v>
      </c>
      <c r="AC12" s="71">
        <f t="shared" si="2"/>
        <v>0</v>
      </c>
      <c r="AD12" s="71">
        <f t="shared" si="2"/>
        <v>0</v>
      </c>
      <c r="AE12" s="71">
        <f t="shared" si="2"/>
        <v>1229.6344261169434</v>
      </c>
      <c r="AF12" s="71">
        <f t="shared" si="2"/>
        <v>45098.806640625</v>
      </c>
      <c r="AG12" s="71">
        <f t="shared" si="2"/>
        <v>1253.7888031005859</v>
      </c>
      <c r="AH12" s="71">
        <f t="shared" si="2"/>
        <v>0</v>
      </c>
      <c r="AI12" s="71">
        <f t="shared" si="2"/>
        <v>6991.4716796875</v>
      </c>
      <c r="AJ12" s="71">
        <f t="shared" si="2"/>
        <v>-1011.4237945694476</v>
      </c>
      <c r="AK12" s="71">
        <f t="shared" si="2"/>
        <v>60909.3779296875</v>
      </c>
      <c r="AL12" s="71">
        <f t="shared" si="2"/>
        <v>-127144.79638671875</v>
      </c>
      <c r="AM12" s="71">
        <f t="shared" si="2"/>
        <v>0</v>
      </c>
      <c r="AN12" s="71">
        <f t="shared" si="2"/>
        <v>-147.51150894165039</v>
      </c>
      <c r="AO12" s="71">
        <f t="shared" si="2"/>
        <v>-2682.1795654296875</v>
      </c>
      <c r="AP12" s="71">
        <f t="shared" si="2"/>
        <v>-90.255188703536987</v>
      </c>
      <c r="AQ12" s="71">
        <f t="shared" si="2"/>
        <v>-2012.6016845703125</v>
      </c>
      <c r="AR12" s="71">
        <f t="shared" si="2"/>
        <v>0</v>
      </c>
      <c r="AS12" s="71">
        <f t="shared" si="2"/>
        <v>99543.8359375</v>
      </c>
      <c r="AT12" s="71">
        <f t="shared" si="2"/>
        <v>0</v>
      </c>
      <c r="AU12" s="71">
        <f t="shared" si="2"/>
        <v>123458.171875</v>
      </c>
      <c r="AV12" s="71">
        <f t="shared" si="2"/>
        <v>21040.6328125</v>
      </c>
      <c r="AW12" s="71">
        <f t="shared" si="2"/>
        <v>0</v>
      </c>
      <c r="AX12" s="71">
        <f t="shared" si="2"/>
        <v>5670</v>
      </c>
      <c r="AY12" s="71">
        <f t="shared" si="2"/>
        <v>0</v>
      </c>
      <c r="AZ12" s="71">
        <f t="shared" si="2"/>
        <v>116.02079772949219</v>
      </c>
      <c r="BA12" s="71">
        <f t="shared" si="2"/>
        <v>0</v>
      </c>
      <c r="BB12" s="71">
        <f t="shared" si="2"/>
        <v>0</v>
      </c>
      <c r="BC12" s="71">
        <f t="shared" si="2"/>
        <v>0</v>
      </c>
      <c r="BD12" s="71">
        <f t="shared" si="2"/>
        <v>-10674</v>
      </c>
      <c r="BE12" s="73">
        <f t="shared" si="2"/>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155586.63018798828</v>
      </c>
      <c r="C15" s="65">
        <f t="shared" ref="C15:AX15" si="3">-(C12+(C14+C17+C36+C49)-C51)</f>
        <v>0</v>
      </c>
      <c r="D15" s="65">
        <f t="shared" si="3"/>
        <v>-17219.908203125</v>
      </c>
      <c r="E15" s="65">
        <f t="shared" si="3"/>
        <v>172806.53839111328</v>
      </c>
      <c r="F15" s="65">
        <f t="shared" si="3"/>
        <v>0</v>
      </c>
      <c r="G15" s="65">
        <f t="shared" si="3"/>
        <v>0</v>
      </c>
      <c r="H15" s="65">
        <f t="shared" si="3"/>
        <v>0</v>
      </c>
      <c r="I15" s="65">
        <f t="shared" si="3"/>
        <v>0</v>
      </c>
      <c r="J15" s="65">
        <f t="shared" si="3"/>
        <v>-1.953125E-3</v>
      </c>
      <c r="K15" s="65">
        <f t="shared" si="3"/>
        <v>0</v>
      </c>
      <c r="L15" s="65">
        <f t="shared" si="3"/>
        <v>0</v>
      </c>
      <c r="M15" s="65">
        <f t="shared" si="3"/>
        <v>88004.009643554688</v>
      </c>
      <c r="N15" s="65">
        <f t="shared" si="3"/>
        <v>0</v>
      </c>
      <c r="O15" s="65">
        <f t="shared" si="3"/>
        <v>-3309</v>
      </c>
      <c r="P15" s="65">
        <f t="shared" si="3"/>
        <v>0</v>
      </c>
      <c r="Q15" s="65">
        <f t="shared" si="3"/>
        <v>0</v>
      </c>
      <c r="R15" s="65">
        <f t="shared" si="3"/>
        <v>0</v>
      </c>
      <c r="S15" s="65">
        <f t="shared" si="3"/>
        <v>0</v>
      </c>
      <c r="T15" s="65">
        <f t="shared" si="3"/>
        <v>0</v>
      </c>
      <c r="U15" s="65">
        <f t="shared" si="3"/>
        <v>0</v>
      </c>
      <c r="V15" s="65">
        <f t="shared" si="3"/>
        <v>-70101.7578125</v>
      </c>
      <c r="W15" s="65">
        <f>-(W12+(W14+W17+W36+W49)-W51)</f>
        <v>3.90625E-2</v>
      </c>
      <c r="X15" s="65">
        <f t="shared" si="3"/>
        <v>3.90625E-2</v>
      </c>
      <c r="Y15" s="65">
        <f t="shared" si="3"/>
        <v>0</v>
      </c>
      <c r="Z15" s="65">
        <f t="shared" si="3"/>
        <v>0</v>
      </c>
      <c r="AA15" s="65">
        <f t="shared" si="3"/>
        <v>0</v>
      </c>
      <c r="AB15" s="65">
        <f t="shared" si="3"/>
        <v>0</v>
      </c>
      <c r="AC15" s="65">
        <f t="shared" si="3"/>
        <v>2.0202004816383123E-4</v>
      </c>
      <c r="AD15" s="65">
        <f t="shared" si="3"/>
        <v>0</v>
      </c>
      <c r="AE15" s="65">
        <f t="shared" si="3"/>
        <v>1.511991024017334E-3</v>
      </c>
      <c r="AF15" s="65">
        <f t="shared" si="3"/>
        <v>5.9154022485017776E-2</v>
      </c>
      <c r="AG15" s="65">
        <f t="shared" si="3"/>
        <v>-1021.5549774169922</v>
      </c>
      <c r="AH15" s="65">
        <f t="shared" si="3"/>
        <v>0</v>
      </c>
      <c r="AI15" s="65">
        <f t="shared" si="3"/>
        <v>44631.1083984375</v>
      </c>
      <c r="AJ15" s="65">
        <f t="shared" si="3"/>
        <v>8.8316388428211212E-4</v>
      </c>
      <c r="AK15" s="65">
        <f t="shared" si="3"/>
        <v>-29025.154541015625</v>
      </c>
      <c r="AL15" s="65">
        <f t="shared" si="3"/>
        <v>164.3114025592804</v>
      </c>
      <c r="AM15" s="65">
        <f t="shared" si="3"/>
        <v>0</v>
      </c>
      <c r="AN15" s="65">
        <f t="shared" si="3"/>
        <v>-1.1952221393585205E-4</v>
      </c>
      <c r="AO15" s="65">
        <f t="shared" si="3"/>
        <v>-2.1779613494873047</v>
      </c>
      <c r="AP15" s="65">
        <f t="shared" si="3"/>
        <v>3.0613690614700317E-4</v>
      </c>
      <c r="AQ15" s="65">
        <f t="shared" si="3"/>
        <v>3.7312507629394531E-5</v>
      </c>
      <c r="AR15" s="65">
        <f t="shared" si="3"/>
        <v>0</v>
      </c>
      <c r="AS15" s="65">
        <f t="shared" si="3"/>
        <v>-7.8125E-3</v>
      </c>
      <c r="AT15" s="65">
        <f t="shared" si="3"/>
        <v>0</v>
      </c>
      <c r="AU15" s="65">
        <f t="shared" si="3"/>
        <v>0</v>
      </c>
      <c r="AV15" s="65">
        <f t="shared" si="3"/>
        <v>-1.64794921875E-3</v>
      </c>
      <c r="AW15" s="65">
        <f t="shared" si="3"/>
        <v>0</v>
      </c>
      <c r="AX15" s="65">
        <f t="shared" si="3"/>
        <v>-5138</v>
      </c>
      <c r="AY15" s="65">
        <f>-(AY12+(AY14+AY17+AY36+AY49)-AY51)</f>
        <v>0</v>
      </c>
      <c r="AZ15" s="65">
        <f>-(AZ12+(AZ14+AZ17+AZ36+AZ49)-AZ51)</f>
        <v>0</v>
      </c>
      <c r="BA15" s="65">
        <f>-(BA12+(BA14+BA17+BA36+BA49)-BA51)</f>
        <v>0</v>
      </c>
      <c r="BB15" s="65">
        <f>-(BB12+(BB14+BB17+BB36+BB49)-BB51)</f>
        <v>0</v>
      </c>
      <c r="BC15" s="65">
        <f>-(BC12+(BC14+BC17+BC36+BC49)-BC51)</f>
        <v>0</v>
      </c>
      <c r="BD15" s="65">
        <f>-(BD12+(BD14+BD36+BD49)-BD51)</f>
        <v>722735.72616899014</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-3314376.90625</v>
      </c>
      <c r="C17" s="71">
        <f t="shared" ref="C17:BE17" si="4">SUM(C18:C34)</f>
        <v>0</v>
      </c>
      <c r="D17" s="71">
        <f t="shared" si="4"/>
        <v>-52396.6015625</v>
      </c>
      <c r="E17" s="71">
        <f t="shared" si="4"/>
        <v>-3261980.3046875</v>
      </c>
      <c r="F17" s="71">
        <f t="shared" si="4"/>
        <v>0</v>
      </c>
      <c r="G17" s="71">
        <f t="shared" si="4"/>
        <v>0</v>
      </c>
      <c r="H17" s="71">
        <f t="shared" si="4"/>
        <v>0</v>
      </c>
      <c r="I17" s="71">
        <f t="shared" si="4"/>
        <v>0</v>
      </c>
      <c r="J17" s="71">
        <f t="shared" si="4"/>
        <v>59921.498046875</v>
      </c>
      <c r="K17" s="71">
        <f t="shared" si="4"/>
        <v>0</v>
      </c>
      <c r="L17" s="71">
        <f t="shared" si="4"/>
        <v>0</v>
      </c>
      <c r="M17" s="72">
        <f t="shared" si="4"/>
        <v>17680.580078125</v>
      </c>
      <c r="N17" s="71">
        <f t="shared" si="4"/>
        <v>0</v>
      </c>
      <c r="O17" s="71">
        <f t="shared" si="4"/>
        <v>19054</v>
      </c>
      <c r="P17" s="71">
        <f t="shared" si="4"/>
        <v>0</v>
      </c>
      <c r="Q17" s="71">
        <f t="shared" si="4"/>
        <v>-237996.03125</v>
      </c>
      <c r="R17" s="71">
        <f t="shared" si="4"/>
        <v>0</v>
      </c>
      <c r="S17" s="71">
        <f t="shared" si="4"/>
        <v>0</v>
      </c>
      <c r="T17" s="71">
        <f t="shared" si="4"/>
        <v>0</v>
      </c>
      <c r="U17" s="71">
        <f t="shared" si="4"/>
        <v>0</v>
      </c>
      <c r="V17" s="72">
        <f t="shared" si="4"/>
        <v>-67732.0546875</v>
      </c>
      <c r="W17" s="72">
        <f t="shared" si="4"/>
        <v>-820023.39111328125</v>
      </c>
      <c r="X17" s="71">
        <f t="shared" si="4"/>
        <v>-812343.375</v>
      </c>
      <c r="Y17" s="71">
        <f t="shared" si="4"/>
        <v>-7680.01611328125</v>
      </c>
      <c r="Z17" s="71">
        <f t="shared" si="4"/>
        <v>0</v>
      </c>
      <c r="AA17" s="71">
        <f t="shared" si="4"/>
        <v>0</v>
      </c>
      <c r="AB17" s="71">
        <f t="shared" si="4"/>
        <v>0</v>
      </c>
      <c r="AC17" s="71">
        <f t="shared" si="4"/>
        <v>9.9999997764825821E-3</v>
      </c>
      <c r="AD17" s="71">
        <f t="shared" si="4"/>
        <v>0</v>
      </c>
      <c r="AE17" s="71">
        <f t="shared" si="4"/>
        <v>15761.2060546875</v>
      </c>
      <c r="AF17" s="71">
        <f t="shared" si="4"/>
        <v>350176.625</v>
      </c>
      <c r="AG17" s="71">
        <f t="shared" si="4"/>
        <v>510.7774658203125</v>
      </c>
      <c r="AH17" s="71">
        <f t="shared" si="4"/>
        <v>0</v>
      </c>
      <c r="AI17" s="71">
        <f t="shared" si="4"/>
        <v>30763.537109375</v>
      </c>
      <c r="AJ17" s="71">
        <f t="shared" si="4"/>
        <v>26779.916015625</v>
      </c>
      <c r="AK17" s="71">
        <f t="shared" si="4"/>
        <v>339770.15625</v>
      </c>
      <c r="AL17" s="71">
        <f t="shared" si="4"/>
        <v>146489.734375</v>
      </c>
      <c r="AM17" s="71">
        <f t="shared" si="4"/>
        <v>0</v>
      </c>
      <c r="AN17" s="71">
        <f t="shared" si="4"/>
        <v>4426</v>
      </c>
      <c r="AO17" s="71">
        <f t="shared" si="4"/>
        <v>18503.263671875</v>
      </c>
      <c r="AP17" s="71">
        <f t="shared" si="4"/>
        <v>14037.6171875</v>
      </c>
      <c r="AQ17" s="71">
        <f t="shared" si="4"/>
        <v>2153.955810546875</v>
      </c>
      <c r="AR17" s="71">
        <f t="shared" si="4"/>
        <v>0</v>
      </c>
      <c r="AS17" s="71">
        <f t="shared" si="4"/>
        <v>0</v>
      </c>
      <c r="AT17" s="71">
        <f t="shared" si="4"/>
        <v>0</v>
      </c>
      <c r="AU17" s="71">
        <f t="shared" si="4"/>
        <v>-123458.171875</v>
      </c>
      <c r="AV17" s="71">
        <f t="shared" si="4"/>
        <v>-21040.631164550781</v>
      </c>
      <c r="AW17" s="71">
        <f t="shared" si="4"/>
        <v>0</v>
      </c>
      <c r="AX17" s="71">
        <f t="shared" si="4"/>
        <v>-532</v>
      </c>
      <c r="AY17" s="71">
        <f t="shared" si="4"/>
        <v>0</v>
      </c>
      <c r="AZ17" s="71">
        <f t="shared" si="4"/>
        <v>-116.02079772949219</v>
      </c>
      <c r="BA17" s="71">
        <f t="shared" si="4"/>
        <v>0</v>
      </c>
      <c r="BB17" s="71">
        <f t="shared" si="4"/>
        <v>0</v>
      </c>
      <c r="BC17" s="71">
        <f t="shared" si="4"/>
        <v>0</v>
      </c>
      <c r="BD17" s="71">
        <f t="shared" si="4"/>
        <v>891312.44104003906</v>
      </c>
      <c r="BE17" s="73">
        <f t="shared" si="4"/>
        <v>0</v>
      </c>
    </row>
    <row r="18" spans="1:57">
      <c r="A18" s="64" t="s">
        <v>246</v>
      </c>
      <c r="B18" s="65">
        <f t="shared" ref="B18:B33" si="5">+D18+E18+F18</f>
        <v>-2218669.25</v>
      </c>
      <c r="C18" s="65"/>
      <c r="D18" s="65"/>
      <c r="E18" s="65">
        <v>-2218669.25</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v>-123458.171875</v>
      </c>
      <c r="AV18" s="65">
        <v>-20401.19921875</v>
      </c>
      <c r="AW18" s="65">
        <f>-AW90*3.6/0.1</f>
        <v>0</v>
      </c>
      <c r="AX18" s="65">
        <v>-532</v>
      </c>
      <c r="AY18" s="65">
        <f>-AY90*3.6</f>
        <v>0</v>
      </c>
      <c r="AZ18" s="65">
        <v>-116.02079772949219</v>
      </c>
      <c r="BA18" s="65"/>
      <c r="BB18" s="65"/>
      <c r="BC18" s="65"/>
      <c r="BD18" s="65">
        <v>865924.625</v>
      </c>
      <c r="BE18" s="68"/>
    </row>
    <row r="19" spans="1:57">
      <c r="A19" s="64" t="s">
        <v>247</v>
      </c>
      <c r="B19" s="65">
        <f t="shared" si="5"/>
        <v>-48233.3671875</v>
      </c>
      <c r="C19" s="65"/>
      <c r="D19" s="65"/>
      <c r="E19" s="65">
        <v>-48233.3671875</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v>-639.43194580078125</v>
      </c>
      <c r="AW19" s="65">
        <f>-AW91*3.6/0.1</f>
        <v>0</v>
      </c>
      <c r="AX19" s="65">
        <f t="shared" ref="AX19:AZ21" si="7">-AX91*3.6</f>
        <v>0</v>
      </c>
      <c r="AY19" s="65">
        <f t="shared" si="7"/>
        <v>0</v>
      </c>
      <c r="AZ19" s="65">
        <f t="shared" si="7"/>
        <v>0</v>
      </c>
      <c r="BA19" s="65"/>
      <c r="BB19" s="65"/>
      <c r="BC19" s="65"/>
      <c r="BD19" s="65">
        <v>24653.484375</v>
      </c>
      <c r="BE19" s="68"/>
    </row>
    <row r="20" spans="1:57">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c r="A21" s="64" t="s">
        <v>249</v>
      </c>
      <c r="B21" s="65">
        <f t="shared" si="5"/>
        <v>0</v>
      </c>
      <c r="C21" s="65"/>
      <c r="D21" s="65"/>
      <c r="E21" s="65"/>
      <c r="F21" s="65"/>
      <c r="G21" s="65"/>
      <c r="H21" s="65"/>
      <c r="I21" s="65"/>
      <c r="J21" s="65"/>
      <c r="K21" s="65"/>
      <c r="L21" s="65"/>
      <c r="M21" s="67"/>
      <c r="N21" s="65"/>
      <c r="O21" s="65"/>
      <c r="P21" s="65"/>
      <c r="Q21" s="65">
        <v>-237996.03125</v>
      </c>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v>734.3316650390625</v>
      </c>
      <c r="BE21" s="68">
        <f>-BE96</f>
        <v>0</v>
      </c>
    </row>
    <row r="22" spans="1:57">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5"/>
        <v>-52396.6015625</v>
      </c>
      <c r="C27" s="65"/>
      <c r="D27" s="65">
        <v>-52396.6015625</v>
      </c>
      <c r="E27" s="65"/>
      <c r="F27" s="65"/>
      <c r="G27" s="65"/>
      <c r="H27" s="65"/>
      <c r="I27" s="65"/>
      <c r="J27" s="65">
        <v>72572.8359375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5"/>
        <v>0</v>
      </c>
      <c r="C28" s="65"/>
      <c r="D28" s="65"/>
      <c r="E28" s="65"/>
      <c r="F28" s="65"/>
      <c r="G28" s="65"/>
      <c r="H28" s="65"/>
      <c r="I28" s="65"/>
      <c r="J28" s="65"/>
      <c r="K28" s="65"/>
      <c r="L28" s="65"/>
      <c r="M28" s="67">
        <v>17680.580078125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5"/>
        <v>0</v>
      </c>
      <c r="C29" s="65"/>
      <c r="D29" s="65"/>
      <c r="E29" s="65"/>
      <c r="F29" s="65"/>
      <c r="G29" s="65"/>
      <c r="H29" s="65"/>
      <c r="I29" s="65"/>
      <c r="J29" s="65">
        <v>-12651.337890625</v>
      </c>
      <c r="K29" s="65"/>
      <c r="L29" s="65"/>
      <c r="M29" s="67"/>
      <c r="N29" s="65"/>
      <c r="O29" s="65">
        <v>19054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-1113978.4848632813</v>
      </c>
      <c r="X32" s="65">
        <v>-812343.375</v>
      </c>
      <c r="Y32" s="65">
        <v>-7680.01611328125</v>
      </c>
      <c r="Z32" s="65"/>
      <c r="AA32" s="65"/>
      <c r="AB32" s="65">
        <v>-293955.09375</v>
      </c>
      <c r="AC32" s="65">
        <v>9.9999997764825821E-3</v>
      </c>
      <c r="AD32" s="65"/>
      <c r="AE32" s="65">
        <v>15761.2060546875</v>
      </c>
      <c r="AF32" s="65">
        <v>350176.625</v>
      </c>
      <c r="AG32" s="65">
        <v>510.7774658203125</v>
      </c>
      <c r="AH32" s="65"/>
      <c r="AI32" s="65">
        <v>30763.537109375</v>
      </c>
      <c r="AJ32" s="65">
        <v>26779.916015625</v>
      </c>
      <c r="AK32" s="65">
        <v>339770.15625</v>
      </c>
      <c r="AL32" s="65">
        <v>146489.734375</v>
      </c>
      <c r="AM32" s="65"/>
      <c r="AN32" s="65">
        <v>4426</v>
      </c>
      <c r="AO32" s="65">
        <v>18503.263671875</v>
      </c>
      <c r="AP32" s="65">
        <v>14037.6171875</v>
      </c>
      <c r="AQ32" s="65">
        <v>2153.955810546875</v>
      </c>
      <c r="AR32" s="65"/>
      <c r="AS32" s="65"/>
      <c r="AT32" s="65"/>
      <c r="AU32" s="65"/>
      <c r="AV32" s="65"/>
      <c r="AW32" s="65"/>
      <c r="AX32" s="65"/>
      <c r="AY32" s="65"/>
      <c r="AZ32" s="65"/>
      <c r="BA32" s="65"/>
      <c r="BB32" s="65"/>
      <c r="BC32" s="65"/>
      <c r="BD32" s="65"/>
      <c r="BE32" s="68"/>
    </row>
    <row r="33" spans="1:57">
      <c r="A33" s="64" t="s">
        <v>260</v>
      </c>
      <c r="B33" s="65">
        <f t="shared" si="5"/>
        <v>-995077.6875</v>
      </c>
      <c r="C33" s="65"/>
      <c r="D33" s="65"/>
      <c r="E33" s="65">
        <v>-995077.6875</v>
      </c>
      <c r="F33" s="65"/>
      <c r="G33" s="65"/>
      <c r="H33" s="65"/>
      <c r="I33" s="65"/>
      <c r="J33" s="65"/>
      <c r="K33" s="65"/>
      <c r="L33" s="65"/>
      <c r="M33" s="67"/>
      <c r="N33" s="65"/>
      <c r="O33" s="65"/>
      <c r="P33" s="65"/>
      <c r="Q33" s="65"/>
      <c r="R33" s="65"/>
      <c r="S33" s="65"/>
      <c r="T33" s="65"/>
      <c r="U33" s="65"/>
      <c r="V33" s="67">
        <v>-67732.0546875</v>
      </c>
      <c r="W33" s="65">
        <f t="shared" si="6"/>
        <v>293955.09375</v>
      </c>
      <c r="X33" s="65"/>
      <c r="Y33" s="65"/>
      <c r="Z33" s="65"/>
      <c r="AA33" s="65"/>
      <c r="AB33" s="65">
        <v>293955.09375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40445.267506241798</v>
      </c>
      <c r="BE36" s="77">
        <f>SUM(BE37:BE47)</f>
        <v>0</v>
      </c>
    </row>
    <row r="37" spans="1:57">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25677.671875</v>
      </c>
      <c r="BE43" s="68"/>
    </row>
    <row r="44" spans="1:57">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1.2635999917984009</v>
      </c>
      <c r="BE44" s="68"/>
    </row>
    <row r="45" spans="1:57">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683340.61456298828</v>
      </c>
      <c r="C51" s="71">
        <f t="shared" ref="C51:AT51" si="11">+C53+C68+C77+C83</f>
        <v>0</v>
      </c>
      <c r="D51" s="71">
        <f t="shared" si="11"/>
        <v>30255.318359375</v>
      </c>
      <c r="E51" s="71">
        <f t="shared" si="11"/>
        <v>653085.29620361328</v>
      </c>
      <c r="F51" s="71">
        <f t="shared" si="11"/>
        <v>0</v>
      </c>
      <c r="G51" s="71">
        <f t="shared" si="11"/>
        <v>0</v>
      </c>
      <c r="H51" s="71">
        <f t="shared" si="11"/>
        <v>0</v>
      </c>
      <c r="I51" s="71">
        <f t="shared" si="11"/>
        <v>0</v>
      </c>
      <c r="J51" s="71">
        <f t="shared" si="11"/>
        <v>59921.49609375</v>
      </c>
      <c r="K51" s="71">
        <f t="shared" si="11"/>
        <v>0</v>
      </c>
      <c r="L51" s="71">
        <f t="shared" si="11"/>
        <v>0</v>
      </c>
      <c r="M51" s="72">
        <f t="shared" si="11"/>
        <v>105684.58972167969</v>
      </c>
      <c r="N51" s="71">
        <f t="shared" si="11"/>
        <v>0</v>
      </c>
      <c r="O51" s="71">
        <f t="shared" si="11"/>
        <v>15745</v>
      </c>
      <c r="P51" s="71">
        <f t="shared" si="11"/>
        <v>0</v>
      </c>
      <c r="Q51" s="71">
        <f t="shared" si="11"/>
        <v>190400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1.0202019824646413E-2</v>
      </c>
      <c r="AD51" s="71">
        <f t="shared" si="11"/>
        <v>0</v>
      </c>
      <c r="AE51" s="71">
        <f t="shared" si="11"/>
        <v>16990.841992795467</v>
      </c>
      <c r="AF51" s="71">
        <f t="shared" si="11"/>
        <v>395275.49079464749</v>
      </c>
      <c r="AG51" s="71">
        <f t="shared" si="11"/>
        <v>743.01129150390625</v>
      </c>
      <c r="AH51" s="71">
        <f t="shared" si="11"/>
        <v>0</v>
      </c>
      <c r="AI51" s="71">
        <f t="shared" si="11"/>
        <v>82386.1171875</v>
      </c>
      <c r="AJ51" s="71">
        <f t="shared" si="11"/>
        <v>25768.493104219437</v>
      </c>
      <c r="AK51" s="71">
        <f t="shared" si="11"/>
        <v>371654.37963867187</v>
      </c>
      <c r="AL51" s="71">
        <f t="shared" si="11"/>
        <v>19509.24939084053</v>
      </c>
      <c r="AM51" s="71">
        <f t="shared" si="11"/>
        <v>0</v>
      </c>
      <c r="AN51" s="71">
        <f t="shared" si="11"/>
        <v>4278.4883715361357</v>
      </c>
      <c r="AO51" s="71">
        <f t="shared" si="11"/>
        <v>15818.906145095825</v>
      </c>
      <c r="AP51" s="71">
        <f t="shared" si="11"/>
        <v>13947.362304933369</v>
      </c>
      <c r="AQ51" s="71">
        <f t="shared" si="11"/>
        <v>141.35416328907013</v>
      </c>
      <c r="AR51" s="71">
        <f t="shared" si="11"/>
        <v>0</v>
      </c>
      <c r="AS51" s="71">
        <f t="shared" si="11"/>
        <v>99543.828125</v>
      </c>
      <c r="AT51" s="71">
        <f t="shared" si="11"/>
        <v>0</v>
      </c>
      <c r="AU51" s="71"/>
      <c r="AV51" s="71"/>
      <c r="AW51" s="71"/>
      <c r="AX51" s="71"/>
      <c r="AY51" s="71"/>
      <c r="AZ51" s="71"/>
      <c r="BA51" s="71">
        <f>+BA53+BA68+BA77+BA83</f>
        <v>0</v>
      </c>
      <c r="BB51" s="71">
        <f>+BB53+BB68+BB77+BB83</f>
        <v>0</v>
      </c>
      <c r="BC51" s="71">
        <f>+BC53+BC68+BC77+BC83</f>
        <v>0</v>
      </c>
      <c r="BD51" s="71">
        <f>+BD53+BD68+BD77+BD83</f>
        <v>786152.59133148193</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379304.53784179688</v>
      </c>
      <c r="C53" s="65">
        <f t="shared" ref="C53:AT53" si="12">SUM(C54:C66)</f>
        <v>0</v>
      </c>
      <c r="D53" s="65">
        <f t="shared" si="12"/>
        <v>26136.131591796875</v>
      </c>
      <c r="E53" s="65">
        <f t="shared" si="12"/>
        <v>353168.40625</v>
      </c>
      <c r="F53" s="65">
        <f t="shared" si="12"/>
        <v>0</v>
      </c>
      <c r="G53" s="65">
        <f t="shared" si="12"/>
        <v>0</v>
      </c>
      <c r="H53" s="65">
        <f t="shared" si="12"/>
        <v>0</v>
      </c>
      <c r="I53" s="65">
        <f t="shared" si="12"/>
        <v>0</v>
      </c>
      <c r="J53" s="65">
        <f t="shared" si="12"/>
        <v>59921.49609375</v>
      </c>
      <c r="K53" s="65">
        <f t="shared" si="12"/>
        <v>0</v>
      </c>
      <c r="L53" s="65">
        <f t="shared" si="12"/>
        <v>0</v>
      </c>
      <c r="M53" s="67">
        <f t="shared" si="12"/>
        <v>104820.35974121094</v>
      </c>
      <c r="N53" s="65">
        <f t="shared" si="12"/>
        <v>0</v>
      </c>
      <c r="O53" s="65">
        <f t="shared" si="12"/>
        <v>15745</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0.94160217046737671</v>
      </c>
      <c r="AF53" s="65">
        <f t="shared" si="12"/>
        <v>486.73677062988281</v>
      </c>
      <c r="AG53" s="65">
        <f t="shared" si="12"/>
        <v>0</v>
      </c>
      <c r="AH53" s="65">
        <f t="shared" si="12"/>
        <v>0</v>
      </c>
      <c r="AI53" s="65">
        <f t="shared" si="12"/>
        <v>0</v>
      </c>
      <c r="AJ53" s="65">
        <f t="shared" si="12"/>
        <v>547.05430221557617</v>
      </c>
      <c r="AK53" s="65">
        <f t="shared" si="12"/>
        <v>38198.5751953125</v>
      </c>
      <c r="AL53" s="65">
        <f t="shared" si="12"/>
        <v>108.38671684265137</v>
      </c>
      <c r="AM53" s="65">
        <f t="shared" si="12"/>
        <v>0</v>
      </c>
      <c r="AN53" s="65">
        <f t="shared" si="12"/>
        <v>22.021640509366989</v>
      </c>
      <c r="AO53" s="65">
        <f t="shared" si="12"/>
        <v>3419.9380798339844</v>
      </c>
      <c r="AP53" s="65">
        <f t="shared" si="12"/>
        <v>7470.2294921875</v>
      </c>
      <c r="AQ53" s="65">
        <f t="shared" si="12"/>
        <v>1.8250800371170044</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417595.24687194824</v>
      </c>
      <c r="BE53" s="68">
        <f>SUM(BE54:BE66)</f>
        <v>0</v>
      </c>
    </row>
    <row r="54" spans="1:57">
      <c r="A54" s="64" t="s">
        <v>273</v>
      </c>
      <c r="B54" s="65">
        <f t="shared" ref="B54:B66" si="13">+D54+E54+F54</f>
        <v>125563.5869140625</v>
      </c>
      <c r="C54" s="65"/>
      <c r="D54" s="65">
        <v>9696.0556640625</v>
      </c>
      <c r="E54" s="65">
        <v>115867.53125</v>
      </c>
      <c r="F54" s="65"/>
      <c r="G54" s="65"/>
      <c r="H54" s="65"/>
      <c r="I54" s="65"/>
      <c r="J54" s="65">
        <v>59921.49609375</v>
      </c>
      <c r="K54" s="65"/>
      <c r="L54" s="65"/>
      <c r="M54" s="67">
        <v>21976.099609375</v>
      </c>
      <c r="N54" s="65"/>
      <c r="O54" s="65">
        <v>15745</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91648.5859375</v>
      </c>
      <c r="BE54" s="68"/>
    </row>
    <row r="55" spans="1:57">
      <c r="A55" s="64" t="s">
        <v>274</v>
      </c>
      <c r="B55" s="65">
        <f t="shared" si="13"/>
        <v>53526.677978515625</v>
      </c>
      <c r="C55" s="65"/>
      <c r="D55" s="65">
        <v>1748.802978515625</v>
      </c>
      <c r="E55" s="65">
        <v>51777.875</v>
      </c>
      <c r="F55" s="65"/>
      <c r="G55" s="65"/>
      <c r="H55" s="65"/>
      <c r="I55" s="65"/>
      <c r="J55" s="65"/>
      <c r="K55" s="65"/>
      <c r="L55" s="65"/>
      <c r="M55" s="67">
        <v>59121.91015625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38243.48828125</v>
      </c>
      <c r="BE55" s="68"/>
    </row>
    <row r="56" spans="1:57">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70143.484375</v>
      </c>
      <c r="BE56" s="68"/>
    </row>
    <row r="57" spans="1:57">
      <c r="A57" s="64" t="s">
        <v>276</v>
      </c>
      <c r="B57" s="65">
        <f t="shared" si="13"/>
        <v>45392.6396484375</v>
      </c>
      <c r="C57" s="65"/>
      <c r="D57" s="65">
        <v>10708.3310546875</v>
      </c>
      <c r="E57" s="65">
        <v>34684.30859375</v>
      </c>
      <c r="F57" s="65"/>
      <c r="G57" s="65"/>
      <c r="H57" s="65"/>
      <c r="I57" s="65"/>
      <c r="J57" s="65"/>
      <c r="K57" s="65"/>
      <c r="L57" s="65"/>
      <c r="M57" s="67">
        <v>7868.5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9808.580078125</v>
      </c>
      <c r="BE57" s="68"/>
    </row>
    <row r="58" spans="1:57">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275.32522583007812</v>
      </c>
      <c r="BE58" s="68"/>
    </row>
    <row r="59" spans="1:57">
      <c r="A59" s="64" t="s">
        <v>278</v>
      </c>
      <c r="B59" s="65">
        <f t="shared" si="13"/>
        <v>0</v>
      </c>
      <c r="C59" s="65"/>
      <c r="D59" s="65"/>
      <c r="E59" s="65"/>
      <c r="F59" s="65"/>
      <c r="G59" s="65"/>
      <c r="H59" s="65"/>
      <c r="I59" s="65"/>
      <c r="J59" s="65"/>
      <c r="K59" s="65"/>
      <c r="L59" s="65"/>
      <c r="M59" s="67">
        <v>2328.610107421875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173.42268371582031</v>
      </c>
      <c r="BE59" s="68"/>
    </row>
    <row r="60" spans="1:57">
      <c r="A60" s="64" t="s">
        <v>279</v>
      </c>
      <c r="B60" s="65">
        <f t="shared" si="13"/>
        <v>53067.33984375</v>
      </c>
      <c r="C60" s="65"/>
      <c r="D60" s="65"/>
      <c r="E60" s="65">
        <v>53067.33984375</v>
      </c>
      <c r="F60" s="65"/>
      <c r="G60" s="65"/>
      <c r="H60" s="65"/>
      <c r="I60" s="65"/>
      <c r="J60" s="65"/>
      <c r="K60" s="65"/>
      <c r="L60" s="65"/>
      <c r="M60" s="67">
        <v>2899.93994140625</v>
      </c>
      <c r="N60" s="65"/>
      <c r="O60" s="65"/>
      <c r="P60" s="65"/>
      <c r="Q60" s="65"/>
      <c r="R60" s="65"/>
      <c r="S60" s="65"/>
      <c r="T60" s="65"/>
      <c r="U60" s="65"/>
      <c r="V60" s="67"/>
      <c r="W60" s="65">
        <f t="shared" si="14"/>
        <v>0</v>
      </c>
      <c r="X60" s="65"/>
      <c r="Y60" s="65"/>
      <c r="Z60" s="65"/>
      <c r="AA60" s="65"/>
      <c r="AB60" s="65"/>
      <c r="AC60" s="65"/>
      <c r="AD60" s="65"/>
      <c r="AE60" s="65"/>
      <c r="AF60" s="65">
        <v>428.14016723632812</v>
      </c>
      <c r="AG60" s="65"/>
      <c r="AH60" s="65"/>
      <c r="AI60" s="65"/>
      <c r="AJ60" s="65">
        <v>499.09719848632812</v>
      </c>
      <c r="AK60" s="65">
        <v>29025.1796875</v>
      </c>
      <c r="AL60" s="65">
        <v>79.146034240722656</v>
      </c>
      <c r="AM60" s="65"/>
      <c r="AN60" s="65">
        <v>21.66064453125</v>
      </c>
      <c r="AO60" s="65">
        <v>3182.09521484375</v>
      </c>
      <c r="AP60" s="65"/>
      <c r="AQ60" s="65"/>
      <c r="AR60" s="65"/>
      <c r="AS60" s="65"/>
      <c r="AT60" s="65"/>
      <c r="AU60" s="65"/>
      <c r="AV60" s="65"/>
      <c r="AW60" s="65"/>
      <c r="AX60" s="65"/>
      <c r="AY60" s="65"/>
      <c r="AZ60" s="65"/>
      <c r="BA60" s="65"/>
      <c r="BB60" s="65"/>
      <c r="BC60" s="65"/>
      <c r="BD60" s="65">
        <v>117147.3359375</v>
      </c>
      <c r="BE60" s="68"/>
    </row>
    <row r="61" spans="1:57">
      <c r="A61" s="64" t="s">
        <v>280</v>
      </c>
      <c r="B61" s="65">
        <f t="shared" si="13"/>
        <v>0</v>
      </c>
      <c r="C61" s="65"/>
      <c r="D61" s="65"/>
      <c r="E61" s="65"/>
      <c r="F61" s="65"/>
      <c r="G61" s="65"/>
      <c r="H61" s="65"/>
      <c r="I61" s="65"/>
      <c r="J61" s="65"/>
      <c r="K61" s="65"/>
      <c r="L61" s="65"/>
      <c r="M61" s="67">
        <v>1396.7000732421875</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2755.50341796875</v>
      </c>
      <c r="BE61" s="68"/>
    </row>
    <row r="62" spans="1:57">
      <c r="A62" s="64" t="s">
        <v>281</v>
      </c>
      <c r="B62" s="65">
        <f t="shared" si="13"/>
        <v>0</v>
      </c>
      <c r="C62" s="65"/>
      <c r="D62" s="65"/>
      <c r="E62" s="65"/>
      <c r="F62" s="65"/>
      <c r="G62" s="65"/>
      <c r="H62" s="65"/>
      <c r="I62" s="65"/>
      <c r="J62" s="65"/>
      <c r="K62" s="65"/>
      <c r="L62" s="65"/>
      <c r="M62" s="67">
        <v>3120.699951171875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6027.8037109375</v>
      </c>
      <c r="BE62" s="68"/>
    </row>
    <row r="63" spans="1:57">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1041.6572265625</v>
      </c>
      <c r="BE63" s="68"/>
    </row>
    <row r="64" spans="1:57">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v>0.94160217046737671</v>
      </c>
      <c r="AF64" s="65">
        <v>58.596603393554688</v>
      </c>
      <c r="AG64" s="65"/>
      <c r="AH64" s="65"/>
      <c r="AI64" s="65"/>
      <c r="AJ64" s="65">
        <v>47.957103729248047</v>
      </c>
      <c r="AK64" s="65">
        <v>9173.3955078125</v>
      </c>
      <c r="AL64" s="65">
        <v>29.240682601928711</v>
      </c>
      <c r="AM64" s="65"/>
      <c r="AN64" s="65">
        <v>0.36099597811698914</v>
      </c>
      <c r="AO64" s="65">
        <v>237.84286499023437</v>
      </c>
      <c r="AP64" s="65">
        <v>7470.2294921875</v>
      </c>
      <c r="AQ64" s="65">
        <v>1.8250800371170044</v>
      </c>
      <c r="AR64" s="65"/>
      <c r="AS64" s="65"/>
      <c r="AT64" s="65"/>
      <c r="AU64" s="65"/>
      <c r="AV64" s="65"/>
      <c r="AW64" s="65"/>
      <c r="AX64" s="65"/>
      <c r="AY64" s="65"/>
      <c r="AZ64" s="65"/>
      <c r="BA64" s="65"/>
      <c r="BB64" s="65"/>
      <c r="BC64" s="65"/>
      <c r="BD64" s="65">
        <v>281.43499755859375</v>
      </c>
      <c r="BE64" s="68"/>
    </row>
    <row r="65" spans="1:57">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1641.8359375</v>
      </c>
      <c r="BE65" s="68"/>
    </row>
    <row r="66" spans="1:57">
      <c r="A66" s="64" t="s">
        <v>285</v>
      </c>
      <c r="B66" s="65">
        <f t="shared" si="13"/>
        <v>101754.29345703125</v>
      </c>
      <c r="C66" s="65"/>
      <c r="D66" s="65">
        <v>3982.94189453125</v>
      </c>
      <c r="E66" s="65">
        <v>97771.3515625</v>
      </c>
      <c r="F66" s="65"/>
      <c r="G66" s="65"/>
      <c r="H66" s="65"/>
      <c r="I66" s="65"/>
      <c r="J66" s="65"/>
      <c r="K66" s="65"/>
      <c r="L66" s="65"/>
      <c r="M66" s="67">
        <v>6107.89990234375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v>78406.7890625</v>
      </c>
      <c r="BE66" s="68"/>
    </row>
    <row r="67" spans="1:57">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3590.1630859375</v>
      </c>
      <c r="C68" s="80">
        <f t="shared" ref="C68:AT68" si="15">SUM(C69:C75)</f>
        <v>0</v>
      </c>
      <c r="D68" s="80">
        <f t="shared" si="15"/>
        <v>0</v>
      </c>
      <c r="E68" s="80">
        <f t="shared" si="15"/>
        <v>3590.1630859375</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0</v>
      </c>
      <c r="AF68" s="80">
        <f t="shared" si="15"/>
        <v>390104.42838620022</v>
      </c>
      <c r="AG68" s="80">
        <f t="shared" si="15"/>
        <v>743.01129150390625</v>
      </c>
      <c r="AH68" s="80">
        <f t="shared" si="15"/>
        <v>0</v>
      </c>
      <c r="AI68" s="80">
        <f t="shared" si="15"/>
        <v>82386.1171875</v>
      </c>
      <c r="AJ68" s="80">
        <f t="shared" si="15"/>
        <v>306.01961255073547</v>
      </c>
      <c r="AK68" s="80">
        <f t="shared" si="15"/>
        <v>290893.10180664062</v>
      </c>
      <c r="AL68" s="80">
        <f t="shared" si="15"/>
        <v>82.1505126953125</v>
      </c>
      <c r="AM68" s="80">
        <f t="shared" si="15"/>
        <v>0</v>
      </c>
      <c r="AN68" s="80">
        <f t="shared" si="15"/>
        <v>4.0730237513780594</v>
      </c>
      <c r="AO68" s="80">
        <f t="shared" si="15"/>
        <v>11514.678268432617</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24294.639381408691</v>
      </c>
      <c r="BE68" s="82">
        <f>SUM(BE69:BE75)</f>
        <v>0</v>
      </c>
    </row>
    <row r="69" spans="1:57">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v>37003.23046875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v>743.01129150390625</v>
      </c>
      <c r="AH70" s="65"/>
      <c r="AI70" s="65">
        <v>45382.88671875</v>
      </c>
      <c r="AJ70" s="65"/>
      <c r="AK70" s="65"/>
      <c r="AL70" s="65"/>
      <c r="AM70" s="65"/>
      <c r="AN70" s="65"/>
      <c r="AO70" s="65"/>
      <c r="AP70" s="65"/>
      <c r="AQ70" s="65"/>
      <c r="AR70" s="65"/>
      <c r="AS70" s="65"/>
      <c r="AT70" s="65"/>
      <c r="AU70" s="65"/>
      <c r="AV70" s="65"/>
      <c r="AW70" s="65"/>
      <c r="AX70" s="65"/>
      <c r="AY70" s="65"/>
      <c r="AZ70" s="65"/>
      <c r="BA70" s="65"/>
      <c r="BB70" s="65"/>
      <c r="BC70" s="65"/>
      <c r="BD70" s="65">
        <v>195.06790161132812</v>
      </c>
      <c r="BE70" s="68"/>
    </row>
    <row r="71" spans="1:57">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c r="AF71" s="65">
        <v>390104.375</v>
      </c>
      <c r="AG71" s="65"/>
      <c r="AH71" s="65"/>
      <c r="AI71" s="65"/>
      <c r="AJ71" s="65">
        <v>305.7613525390625</v>
      </c>
      <c r="AK71" s="65">
        <v>287584.8125</v>
      </c>
      <c r="AL71" s="65">
        <v>82.1505126953125</v>
      </c>
      <c r="AM71" s="65"/>
      <c r="AN71" s="65">
        <v>4.0006637573242188</v>
      </c>
      <c r="AO71" s="65">
        <v>11409.830078125</v>
      </c>
      <c r="AP71" s="65"/>
      <c r="AQ71" s="65"/>
      <c r="AR71" s="65"/>
      <c r="AS71" s="65"/>
      <c r="AT71" s="65"/>
      <c r="AU71" s="65"/>
      <c r="AV71" s="65"/>
      <c r="AW71" s="65"/>
      <c r="AX71" s="65"/>
      <c r="AY71" s="65"/>
      <c r="AZ71" s="65"/>
      <c r="BA71" s="65"/>
      <c r="BB71" s="65"/>
      <c r="BC71" s="65"/>
      <c r="BD71" s="65">
        <v>75.149559020996094</v>
      </c>
      <c r="BE71" s="68"/>
    </row>
    <row r="72" spans="1:57">
      <c r="A72" s="64" t="s">
        <v>290</v>
      </c>
      <c r="B72" s="65">
        <f t="shared" si="16"/>
        <v>3590.1630859375</v>
      </c>
      <c r="C72" s="65"/>
      <c r="D72" s="65"/>
      <c r="E72" s="65">
        <v>3590.1630859375</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5.3386200219392776E-2</v>
      </c>
      <c r="AG72" s="65"/>
      <c r="AH72" s="65"/>
      <c r="AI72" s="65"/>
      <c r="AJ72" s="65">
        <v>0.25826001167297363</v>
      </c>
      <c r="AK72" s="65">
        <v>3308.289306640625</v>
      </c>
      <c r="AL72" s="65"/>
      <c r="AM72" s="65"/>
      <c r="AN72" s="65">
        <v>7.2359994053840637E-2</v>
      </c>
      <c r="AO72" s="65">
        <v>104.84819030761719</v>
      </c>
      <c r="AP72" s="65"/>
      <c r="AQ72" s="65"/>
      <c r="AR72" s="65"/>
      <c r="AS72" s="65"/>
      <c r="AT72" s="65"/>
      <c r="AU72" s="65"/>
      <c r="AV72" s="65"/>
      <c r="AW72" s="65"/>
      <c r="AX72" s="65"/>
      <c r="AY72" s="65"/>
      <c r="AZ72" s="65"/>
      <c r="BA72" s="65"/>
      <c r="BB72" s="65"/>
      <c r="BC72" s="65"/>
      <c r="BD72" s="65">
        <v>11346.66015625</v>
      </c>
      <c r="BE72" s="68"/>
    </row>
    <row r="73" spans="1:57">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317.74615478515625</v>
      </c>
      <c r="BE73" s="68"/>
    </row>
    <row r="74" spans="1:57">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v>206.13182067871094</v>
      </c>
      <c r="BE74" s="68"/>
    </row>
    <row r="75" spans="1:57">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12153.8837890625</v>
      </c>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300445.91363525391</v>
      </c>
      <c r="C77" s="65">
        <f t="shared" ref="C77:AT77" si="18">SUM(C78:C81)</f>
        <v>0</v>
      </c>
      <c r="D77" s="65">
        <f t="shared" si="18"/>
        <v>4119.186767578125</v>
      </c>
      <c r="E77" s="65">
        <f t="shared" si="18"/>
        <v>296326.72686767578</v>
      </c>
      <c r="F77" s="65">
        <f t="shared" si="18"/>
        <v>0</v>
      </c>
      <c r="G77" s="65">
        <f t="shared" si="18"/>
        <v>0</v>
      </c>
      <c r="H77" s="65">
        <f t="shared" si="18"/>
        <v>0</v>
      </c>
      <c r="I77" s="65">
        <f t="shared" si="18"/>
        <v>0</v>
      </c>
      <c r="J77" s="65">
        <f t="shared" si="18"/>
        <v>0</v>
      </c>
      <c r="K77" s="65">
        <f t="shared" si="18"/>
        <v>0</v>
      </c>
      <c r="L77" s="65">
        <f t="shared" si="18"/>
        <v>0</v>
      </c>
      <c r="M77" s="67">
        <f t="shared" si="18"/>
        <v>864.22998046875</v>
      </c>
      <c r="N77" s="65">
        <f t="shared" si="18"/>
        <v>0</v>
      </c>
      <c r="O77" s="65">
        <f t="shared" si="18"/>
        <v>0</v>
      </c>
      <c r="P77" s="65">
        <f t="shared" si="18"/>
        <v>0</v>
      </c>
      <c r="Q77" s="65">
        <f t="shared" si="18"/>
        <v>190400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1.0202019824646413E-2</v>
      </c>
      <c r="AD77" s="65">
        <f t="shared" si="18"/>
        <v>0</v>
      </c>
      <c r="AE77" s="65">
        <f t="shared" si="18"/>
        <v>16989.900390625</v>
      </c>
      <c r="AF77" s="65">
        <f t="shared" si="18"/>
        <v>4684.3256378173828</v>
      </c>
      <c r="AG77" s="65">
        <f t="shared" si="18"/>
        <v>0</v>
      </c>
      <c r="AH77" s="65">
        <f t="shared" si="18"/>
        <v>0</v>
      </c>
      <c r="AI77" s="65">
        <f t="shared" si="18"/>
        <v>0</v>
      </c>
      <c r="AJ77" s="65">
        <f t="shared" si="18"/>
        <v>24915.419189453125</v>
      </c>
      <c r="AK77" s="65">
        <f t="shared" si="18"/>
        <v>42562.70263671875</v>
      </c>
      <c r="AL77" s="65">
        <f t="shared" si="18"/>
        <v>19318.712161302567</v>
      </c>
      <c r="AM77" s="65">
        <f t="shared" si="18"/>
        <v>0</v>
      </c>
      <c r="AN77" s="65">
        <f t="shared" si="18"/>
        <v>4252.3937072753906</v>
      </c>
      <c r="AO77" s="65">
        <f t="shared" si="18"/>
        <v>884.28979682922363</v>
      </c>
      <c r="AP77" s="65">
        <f t="shared" si="18"/>
        <v>6477.1328127458692</v>
      </c>
      <c r="AQ77" s="65">
        <f t="shared" si="18"/>
        <v>139.52908325195312</v>
      </c>
      <c r="AR77" s="65">
        <f t="shared" si="18"/>
        <v>0</v>
      </c>
      <c r="AS77" s="65">
        <f t="shared" si="18"/>
        <v>99543.828125</v>
      </c>
      <c r="AT77" s="65">
        <f t="shared" si="18"/>
        <v>0</v>
      </c>
      <c r="AU77" s="65"/>
      <c r="AV77" s="65"/>
      <c r="AW77" s="65"/>
      <c r="AX77" s="65"/>
      <c r="AY77" s="65"/>
      <c r="AZ77" s="65"/>
      <c r="BA77" s="65">
        <f>SUM(BA78:BA81)</f>
        <v>0</v>
      </c>
      <c r="BB77" s="65">
        <f>SUM(BB78:BB81)</f>
        <v>0</v>
      </c>
      <c r="BC77" s="65">
        <f>SUM(BC78:BC81)</f>
        <v>0</v>
      </c>
      <c r="BD77" s="65">
        <f>SUM(BD78:BD81)</f>
        <v>344262.705078125</v>
      </c>
      <c r="BE77" s="68">
        <f>SUM(BE78:BE81)</f>
        <v>0</v>
      </c>
    </row>
    <row r="78" spans="1:57">
      <c r="A78" s="64" t="s">
        <v>295</v>
      </c>
      <c r="B78" s="65">
        <f>+D78+E78+F78</f>
        <v>529.92901611328125</v>
      </c>
      <c r="C78" s="65"/>
      <c r="D78" s="65"/>
      <c r="E78" s="65">
        <v>529.92901611328125</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1.0151000460609794E-3</v>
      </c>
      <c r="AD78" s="65"/>
      <c r="AE78" s="65"/>
      <c r="AF78" s="65">
        <v>3912.9130859375</v>
      </c>
      <c r="AG78" s="65"/>
      <c r="AH78" s="65"/>
      <c r="AI78" s="65"/>
      <c r="AJ78" s="65">
        <v>2188.348388671875</v>
      </c>
      <c r="AK78" s="65">
        <v>39895.6640625</v>
      </c>
      <c r="AL78" s="65">
        <v>2697.14599609375</v>
      </c>
      <c r="AM78" s="65"/>
      <c r="AN78" s="65">
        <v>331.27822875976562</v>
      </c>
      <c r="AO78" s="65">
        <v>856.6822509765625</v>
      </c>
      <c r="AP78" s="65">
        <v>2.5879152119159698E-2</v>
      </c>
      <c r="AQ78" s="65"/>
      <c r="AR78" s="65"/>
      <c r="AS78" s="65"/>
      <c r="AT78" s="65"/>
      <c r="AU78" s="65"/>
      <c r="AV78" s="65"/>
      <c r="AW78" s="65"/>
      <c r="AX78" s="65"/>
      <c r="AY78" s="65"/>
      <c r="AZ78" s="65"/>
      <c r="BA78" s="65"/>
      <c r="BB78" s="65"/>
      <c r="BC78" s="65"/>
      <c r="BD78" s="65">
        <v>21029.392578125</v>
      </c>
      <c r="BE78" s="68"/>
    </row>
    <row r="79" spans="1:57">
      <c r="A79" s="64" t="s">
        <v>296</v>
      </c>
      <c r="B79" s="65">
        <f>+D79+E79+F79</f>
        <v>96669.210693359375</v>
      </c>
      <c r="C79" s="65"/>
      <c r="D79" s="65">
        <v>1373.062255859375</v>
      </c>
      <c r="E79" s="65">
        <v>95296.1484375</v>
      </c>
      <c r="F79" s="65"/>
      <c r="G79" s="65"/>
      <c r="H79" s="65"/>
      <c r="I79" s="65"/>
      <c r="J79" s="65"/>
      <c r="K79" s="65"/>
      <c r="L79" s="65"/>
      <c r="M79" s="67">
        <v>864.22998046875</v>
      </c>
      <c r="N79" s="65"/>
      <c r="O79" s="65"/>
      <c r="P79" s="65"/>
      <c r="Q79" s="65"/>
      <c r="R79" s="65"/>
      <c r="S79" s="65"/>
      <c r="T79" s="65"/>
      <c r="U79" s="65"/>
      <c r="V79" s="67"/>
      <c r="W79" s="65">
        <f>SUM(X79:AB79)</f>
        <v>0</v>
      </c>
      <c r="X79" s="65"/>
      <c r="Y79" s="65"/>
      <c r="Z79" s="65"/>
      <c r="AA79" s="65"/>
      <c r="AB79" s="65"/>
      <c r="AC79" s="65">
        <v>9.186919778585434E-3</v>
      </c>
      <c r="AD79" s="65"/>
      <c r="AE79" s="65">
        <v>2129.99609375</v>
      </c>
      <c r="AF79" s="65">
        <v>237.82325744628906</v>
      </c>
      <c r="AG79" s="65"/>
      <c r="AH79" s="65"/>
      <c r="AI79" s="65"/>
      <c r="AJ79" s="65">
        <v>2425.76416015625</v>
      </c>
      <c r="AK79" s="65">
        <v>1254.1173095703125</v>
      </c>
      <c r="AL79" s="65">
        <v>16620.03125</v>
      </c>
      <c r="AM79" s="65"/>
      <c r="AN79" s="65">
        <v>3921.115478515625</v>
      </c>
      <c r="AO79" s="65">
        <v>27.607545852661133</v>
      </c>
      <c r="AP79" s="65">
        <v>6477.10693359375</v>
      </c>
      <c r="AQ79" s="65">
        <v>139.52908325195312</v>
      </c>
      <c r="AR79" s="65"/>
      <c r="AS79" s="65"/>
      <c r="AT79" s="65"/>
      <c r="AU79" s="65"/>
      <c r="AV79" s="65"/>
      <c r="AW79" s="65"/>
      <c r="AX79" s="65"/>
      <c r="AY79" s="65"/>
      <c r="AZ79" s="65"/>
      <c r="BA79" s="65"/>
      <c r="BB79" s="65"/>
      <c r="BC79" s="65"/>
      <c r="BD79" s="65">
        <v>103798.0625</v>
      </c>
      <c r="BE79" s="68"/>
    </row>
    <row r="80" spans="1:57">
      <c r="A80" s="64" t="s">
        <v>297</v>
      </c>
      <c r="B80" s="65">
        <f>+D80+E80+F80</f>
        <v>193338.42138671875</v>
      </c>
      <c r="C80" s="65"/>
      <c r="D80" s="65">
        <v>2746.12451171875</v>
      </c>
      <c r="E80" s="65">
        <v>190592.296875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14859.904296875</v>
      </c>
      <c r="AF80" s="65">
        <v>533.58929443359375</v>
      </c>
      <c r="AG80" s="65"/>
      <c r="AH80" s="65"/>
      <c r="AI80" s="65"/>
      <c r="AJ80" s="65">
        <v>20301.306640625</v>
      </c>
      <c r="AK80" s="65">
        <v>1412.9212646484375</v>
      </c>
      <c r="AL80" s="65">
        <v>1.5349152088165283</v>
      </c>
      <c r="AM80" s="65"/>
      <c r="AN80" s="65"/>
      <c r="AO80" s="65"/>
      <c r="AP80" s="65"/>
      <c r="AQ80" s="65"/>
      <c r="AR80" s="65"/>
      <c r="AS80" s="65"/>
      <c r="AT80" s="65"/>
      <c r="AU80" s="65"/>
      <c r="AV80" s="65"/>
      <c r="AW80" s="65"/>
      <c r="AX80" s="65">
        <v>3754.7998046875</v>
      </c>
      <c r="AY80" s="65"/>
      <c r="AZ80" s="65"/>
      <c r="BA80" s="65"/>
      <c r="BB80" s="65"/>
      <c r="BC80" s="65"/>
      <c r="BD80" s="65">
        <v>142815.296875</v>
      </c>
      <c r="BE80" s="68"/>
    </row>
    <row r="81" spans="1:57">
      <c r="A81" s="64" t="s">
        <v>298</v>
      </c>
      <c r="B81" s="65">
        <f>+D81+E81+F81</f>
        <v>9908.3525390625</v>
      </c>
      <c r="C81" s="65"/>
      <c r="D81" s="65"/>
      <c r="E81" s="65">
        <v>9908.3525390625</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99543.828125</v>
      </c>
      <c r="AT81" s="65"/>
      <c r="AU81" s="65"/>
      <c r="AV81" s="65"/>
      <c r="AW81" s="65"/>
      <c r="AX81" s="65"/>
      <c r="AY81" s="65"/>
      <c r="AZ81" s="65"/>
      <c r="BA81" s="65"/>
      <c r="BB81" s="65"/>
      <c r="BC81" s="65"/>
      <c r="BD81" s="65">
        <v>76619.953125</v>
      </c>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4278.48828125</v>
      </c>
      <c r="AO84" s="65">
        <v>15818.9052734375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53526.677978515625</v>
      </c>
      <c r="C87" s="65"/>
      <c r="D87" s="65">
        <v>1748.802978515625</v>
      </c>
      <c r="E87" s="65">
        <v>51777.875</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203.98100259754051</v>
      </c>
      <c r="R89" s="65">
        <f t="shared" si="19"/>
        <v>0</v>
      </c>
      <c r="S89" s="65">
        <f t="shared" si="19"/>
        <v>0</v>
      </c>
      <c r="T89" s="65">
        <f t="shared" si="19"/>
        <v>203.98100259754051</v>
      </c>
      <c r="U89" s="65">
        <f t="shared" si="19"/>
        <v>0</v>
      </c>
      <c r="V89" s="67">
        <f t="shared" si="19"/>
        <v>85.938996305008246</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11316.999865393989</v>
      </c>
      <c r="AV89" s="65">
        <f>SUM(AV90:AV93)</f>
        <v>5844.6198104899959</v>
      </c>
      <c r="AW89" s="65">
        <f t="shared" si="19"/>
        <v>0</v>
      </c>
      <c r="AX89" s="65">
        <f t="shared" si="19"/>
        <v>531.99999031053767</v>
      </c>
      <c r="AY89" s="65">
        <f t="shared" si="19"/>
        <v>0</v>
      </c>
      <c r="AZ89" s="65">
        <f t="shared" si="19"/>
        <v>32.227999603980521</v>
      </c>
      <c r="BA89" s="65">
        <f t="shared" si="19"/>
        <v>0</v>
      </c>
      <c r="BB89" s="65">
        <f t="shared" si="19"/>
        <v>0</v>
      </c>
      <c r="BC89" s="65">
        <f t="shared" si="19"/>
        <v>0</v>
      </c>
      <c r="BD89" s="65">
        <f t="shared" si="19"/>
        <v>247586.79098066062</v>
      </c>
      <c r="BE89" s="68">
        <f t="shared" si="19"/>
        <v>0</v>
      </c>
    </row>
    <row r="90" spans="1:57">
      <c r="A90" s="64" t="s">
        <v>305</v>
      </c>
      <c r="B90" s="65">
        <f>+D90+E90+F90</f>
        <v>0</v>
      </c>
      <c r="C90" s="65"/>
      <c r="D90" s="65"/>
      <c r="E90" s="65"/>
      <c r="F90" s="65"/>
      <c r="G90" s="65"/>
      <c r="H90" s="65"/>
      <c r="I90" s="65"/>
      <c r="J90" s="65"/>
      <c r="K90" s="65"/>
      <c r="L90" s="65"/>
      <c r="M90" s="67"/>
      <c r="N90" s="65"/>
      <c r="O90" s="65"/>
      <c r="P90" s="65"/>
      <c r="Q90" s="65"/>
      <c r="R90" s="65"/>
      <c r="S90" s="65"/>
      <c r="T90" s="65"/>
      <c r="U90" s="65"/>
      <c r="V90" s="67">
        <v>78.393996067809468</v>
      </c>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11316.999865393989</v>
      </c>
      <c r="AV90" s="85">
        <v>5666.999824251945</v>
      </c>
      <c r="AW90" s="65"/>
      <c r="AX90" s="65">
        <v>531.99999031053767</v>
      </c>
      <c r="AY90" s="65"/>
      <c r="AZ90" s="65">
        <v>32.227999603980521</v>
      </c>
      <c r="BA90" s="65"/>
      <c r="BB90" s="65"/>
      <c r="BC90" s="65"/>
      <c r="BD90" s="65">
        <v>240534.61980707521</v>
      </c>
      <c r="BE90" s="68"/>
    </row>
    <row r="91" spans="1:57">
      <c r="A91" s="64" t="s">
        <v>306</v>
      </c>
      <c r="B91" s="65">
        <f>+D91+E91+F91</f>
        <v>0</v>
      </c>
      <c r="C91" s="65"/>
      <c r="D91" s="65"/>
      <c r="E91" s="65"/>
      <c r="F91" s="65"/>
      <c r="G91" s="65"/>
      <c r="H91" s="65"/>
      <c r="I91" s="65"/>
      <c r="J91" s="65"/>
      <c r="K91" s="65"/>
      <c r="L91" s="65"/>
      <c r="M91" s="67"/>
      <c r="N91" s="65"/>
      <c r="O91" s="65"/>
      <c r="P91" s="65"/>
      <c r="Q91" s="65"/>
      <c r="R91" s="65"/>
      <c r="S91" s="65"/>
      <c r="T91" s="65"/>
      <c r="U91" s="65"/>
      <c r="V91" s="67">
        <v>7.5450002371987734</v>
      </c>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6848.1901540336657</v>
      </c>
      <c r="BE91" s="68"/>
    </row>
    <row r="92" spans="1:57">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v>203.98100259754051</v>
      </c>
      <c r="R93" s="65"/>
      <c r="S93" s="65"/>
      <c r="T93" s="65">
        <v>203.98100259754051</v>
      </c>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203.98101955175071</v>
      </c>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3.0961050153057013</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L16385"/>
  <sheetViews>
    <sheetView zoomScaleNormal="100" workbookViewId="0">
      <pane xSplit="1" ySplit="3" topLeftCell="B4" activePane="bottomRight" state="frozen"/>
      <selection pane="topRight" activeCell="B1" sqref="B1"/>
      <selection pane="bottomLeft" activeCell="A4" sqref="A4"/>
      <selection pane="bottomRight" activeCell="C25" sqref="C25"/>
    </sheetView>
  </sheetViews>
  <sheetFormatPr defaultColWidth="0" defaultRowHeight="12.75" customHeight="1" zeroHeight="1"/>
  <cols>
    <col min="1" max="1" width="34.140625" bestFit="1" customWidth="1"/>
    <col min="2" max="3" width="12.28515625" style="66" bestFit="1" customWidth="1"/>
    <col min="4" max="4" width="11.7109375" style="66" bestFit="1" customWidth="1"/>
    <col min="5" max="5" width="10.140625" style="66" bestFit="1" customWidth="1"/>
    <col min="6" max="6" width="10.7109375" style="66" bestFit="1" customWidth="1"/>
    <col min="7" max="7" width="9.7109375" style="66" bestFit="1" customWidth="1"/>
    <col min="8" max="8" width="11.7109375" style="66" bestFit="1" customWidth="1"/>
    <col min="9" max="9" width="12.7109375" style="66" bestFit="1" customWidth="1"/>
    <col min="10" max="10" width="10.7109375" style="66" bestFit="1" customWidth="1"/>
    <col min="11" max="11" width="5.140625" style="66" bestFit="1" customWidth="1"/>
    <col min="12" max="12" width="12.28515625" style="66" bestFit="1" customWidth="1"/>
    <col min="13" max="16384" width="38.42578125" style="66" hidden="1"/>
  </cols>
  <sheetData>
    <row r="1" spans="1:12" s="90" customFormat="1" ht="25.5">
      <c r="A1" s="88" t="s">
        <v>363</v>
      </c>
      <c r="B1" s="89"/>
      <c r="C1" s="89"/>
      <c r="D1" s="89"/>
      <c r="E1" s="89"/>
      <c r="F1" s="89"/>
      <c r="G1" s="89"/>
      <c r="H1" s="89"/>
      <c r="I1" s="89"/>
      <c r="J1" s="89"/>
      <c r="K1" s="89"/>
      <c r="L1" s="89"/>
    </row>
    <row r="2" spans="1:12" s="90" customFormat="1">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c r="A3" s="91" t="s">
        <v>219</v>
      </c>
      <c r="B3" s="100"/>
      <c r="C3" s="101"/>
      <c r="D3" s="102" t="s">
        <v>321</v>
      </c>
      <c r="E3" s="103"/>
      <c r="F3" s="104"/>
      <c r="G3" s="104"/>
      <c r="H3" s="105" t="s">
        <v>322</v>
      </c>
      <c r="I3" s="106" t="s">
        <v>223</v>
      </c>
      <c r="J3" s="104"/>
      <c r="K3" s="107"/>
      <c r="L3" s="108"/>
    </row>
    <row r="4" spans="1:12" s="110" customFormat="1">
      <c r="A4" s="64" t="s">
        <v>235</v>
      </c>
      <c r="B4" s="65">
        <v>5862308.6015625</v>
      </c>
      <c r="C4" s="65">
        <v>7680.01611328125</v>
      </c>
      <c r="D4" s="65"/>
      <c r="E4" s="65">
        <v>92450.50390625</v>
      </c>
      <c r="F4" s="65">
        <v>123458.171875</v>
      </c>
      <c r="G4" s="65">
        <v>21040.6328125</v>
      </c>
      <c r="H4" s="65">
        <v>5786.0207977294922</v>
      </c>
      <c r="I4" s="65">
        <v>428396.03125</v>
      </c>
      <c r="J4" s="85">
        <v>0</v>
      </c>
      <c r="K4" s="85"/>
      <c r="L4" s="65">
        <f>SUM(B4:K4)</f>
        <v>6541119.9783172607</v>
      </c>
    </row>
    <row r="5" spans="1:12" s="110" customFormat="1">
      <c r="A5" s="64" t="s">
        <v>237</v>
      </c>
      <c r="B5" s="65">
        <v>55279.5703125</v>
      </c>
      <c r="C5" s="65">
        <v>942359.6875</v>
      </c>
      <c r="D5" s="65">
        <v>295408.43409579806</v>
      </c>
      <c r="E5" s="65">
        <v>45383.30859375</v>
      </c>
      <c r="F5" s="85"/>
      <c r="G5" s="85"/>
      <c r="H5" s="85"/>
      <c r="I5" s="65"/>
      <c r="J5" s="65">
        <v>38246.3984375</v>
      </c>
      <c r="K5" s="65"/>
      <c r="L5" s="65">
        <f>SUM(B5:K5)</f>
        <v>1376677.3989395481</v>
      </c>
    </row>
    <row r="6" spans="1:12" s="110" customFormat="1">
      <c r="A6" s="64" t="s">
        <v>238</v>
      </c>
      <c r="B6" s="65">
        <v>-1877716.34375</v>
      </c>
      <c r="C6" s="65">
        <v>-130016.3515625</v>
      </c>
      <c r="D6" s="65">
        <v>-102881.55731582642</v>
      </c>
      <c r="E6" s="65"/>
      <c r="F6" s="85"/>
      <c r="G6" s="85"/>
      <c r="H6" s="85"/>
      <c r="I6" s="65"/>
      <c r="J6" s="65">
        <v>-48920.3984375</v>
      </c>
      <c r="K6" s="65"/>
      <c r="L6" s="65">
        <f>SUM(B6:K6)</f>
        <v>-2159534.6510658264</v>
      </c>
    </row>
    <row r="7" spans="1:12" s="110" customFormat="1">
      <c r="A7" s="64" t="s">
        <v>239</v>
      </c>
      <c r="B7" s="65"/>
      <c r="C7" s="65"/>
      <c r="D7" s="65">
        <v>-110588.7294921875</v>
      </c>
      <c r="E7" s="65"/>
      <c r="F7" s="85"/>
      <c r="G7" s="85"/>
      <c r="H7" s="85"/>
      <c r="I7" s="65"/>
      <c r="J7" s="65"/>
      <c r="K7" s="65"/>
      <c r="L7" s="65">
        <f>SUM(B7:K7)</f>
        <v>-110588.7294921875</v>
      </c>
    </row>
    <row r="8" spans="1:12" s="110" customFormat="1">
      <c r="A8" s="64" t="s">
        <v>240</v>
      </c>
      <c r="B8" s="65">
        <v>-197740.9375</v>
      </c>
      <c r="C8" s="65"/>
      <c r="D8" s="65"/>
      <c r="E8" s="65"/>
      <c r="F8" s="85"/>
      <c r="G8" s="85"/>
      <c r="H8" s="85"/>
      <c r="I8" s="65"/>
      <c r="J8" s="65"/>
      <c r="K8" s="65"/>
      <c r="L8" s="65">
        <f>SUM(B8:K8)</f>
        <v>-197740.9375</v>
      </c>
    </row>
    <row r="9" spans="1:12" s="111" customFormat="1" ht="20.25" customHeight="1">
      <c r="A9" s="70" t="s">
        <v>323</v>
      </c>
      <c r="B9" s="84">
        <f>SUM(B4:B8)</f>
        <v>3842130.890625</v>
      </c>
      <c r="C9" s="84">
        <f t="shared" ref="C9:L9" si="0">SUM(C4:C8)</f>
        <v>820023.35205078125</v>
      </c>
      <c r="D9" s="84">
        <f t="shared" si="0"/>
        <v>81938.147287784144</v>
      </c>
      <c r="E9" s="84">
        <f t="shared" si="0"/>
        <v>137833.8125</v>
      </c>
      <c r="F9" s="84">
        <f t="shared" si="0"/>
        <v>123458.171875</v>
      </c>
      <c r="G9" s="84">
        <f t="shared" si="0"/>
        <v>21040.6328125</v>
      </c>
      <c r="H9" s="84">
        <f t="shared" si="0"/>
        <v>5786.0207977294922</v>
      </c>
      <c r="I9" s="84">
        <f t="shared" si="0"/>
        <v>428396.03125</v>
      </c>
      <c r="J9" s="84">
        <f t="shared" si="0"/>
        <v>-10674</v>
      </c>
      <c r="K9" s="84">
        <f t="shared" si="0"/>
        <v>0</v>
      </c>
      <c r="L9" s="84">
        <f t="shared" si="0"/>
        <v>5449933.0591987949</v>
      </c>
    </row>
    <row r="10" spans="1:12" s="110" customFormat="1">
      <c r="A10" s="64" t="s">
        <v>242</v>
      </c>
      <c r="B10" s="65"/>
      <c r="C10" s="65"/>
      <c r="D10" s="65"/>
      <c r="E10" s="65"/>
      <c r="F10" s="65"/>
      <c r="G10" s="65"/>
      <c r="H10" s="112"/>
      <c r="I10" s="65"/>
      <c r="J10" s="65"/>
      <c r="K10" s="65"/>
      <c r="L10" s="65"/>
    </row>
    <row r="11" spans="1:12" s="110" customFormat="1">
      <c r="A11" s="64" t="s">
        <v>243</v>
      </c>
      <c r="B11" s="65"/>
      <c r="C11" s="65"/>
      <c r="D11" s="65"/>
      <c r="E11" s="65"/>
      <c r="F11" s="85"/>
      <c r="G11" s="85"/>
      <c r="H11" s="85"/>
      <c r="I11" s="65"/>
      <c r="J11" s="65"/>
      <c r="K11" s="65"/>
      <c r="L11" s="65">
        <f>SUM(B11:K11)</f>
        <v>0</v>
      </c>
    </row>
    <row r="12" spans="1:12" s="110" customFormat="1">
      <c r="A12" s="64" t="s">
        <v>244</v>
      </c>
      <c r="B12" s="65">
        <f>-(B11+B9+(+SUM(B14:B29)-(B31)))</f>
        <v>163111.52471923828</v>
      </c>
      <c r="C12" s="65">
        <f t="shared" ref="C12:L12" si="1">-(C11+C9+(+SUM(C14:C29)-(C31)))</f>
        <v>3.90625E-2</v>
      </c>
      <c r="D12" s="65">
        <f t="shared" si="1"/>
        <v>14746.586483839317</v>
      </c>
      <c r="E12" s="65">
        <f t="shared" si="1"/>
        <v>33647.251831054688</v>
      </c>
      <c r="F12" s="65">
        <f t="shared" si="1"/>
        <v>0</v>
      </c>
      <c r="G12" s="65">
        <f t="shared" si="1"/>
        <v>-1.64794921875E-3</v>
      </c>
      <c r="H12" s="65">
        <f t="shared" si="1"/>
        <v>-1383.2001953125</v>
      </c>
      <c r="I12" s="65">
        <f t="shared" si="1"/>
        <v>0</v>
      </c>
      <c r="J12" s="65">
        <f t="shared" si="1"/>
        <v>-153809.11923980713</v>
      </c>
      <c r="K12" s="65">
        <f t="shared" si="1"/>
        <v>0</v>
      </c>
      <c r="L12" s="65">
        <f t="shared" si="1"/>
        <v>56313.08101356402</v>
      </c>
    </row>
    <row r="13" spans="1:12" s="111" customFormat="1" ht="27.75" customHeight="1">
      <c r="A13" s="70" t="s">
        <v>324</v>
      </c>
      <c r="B13" s="84"/>
      <c r="C13" s="84"/>
      <c r="D13" s="84"/>
      <c r="E13" s="84"/>
      <c r="F13" s="113"/>
      <c r="G13" s="84"/>
      <c r="H13" s="84"/>
      <c r="I13" s="84"/>
      <c r="J13" s="84"/>
      <c r="K13" s="84"/>
      <c r="L13" s="84"/>
    </row>
    <row r="14" spans="1:12" s="110" customFormat="1">
      <c r="A14" s="64" t="s">
        <v>246</v>
      </c>
      <c r="B14" s="65">
        <v>-2218669.25</v>
      </c>
      <c r="C14" s="65"/>
      <c r="D14" s="65"/>
      <c r="E14" s="65"/>
      <c r="F14" s="65">
        <v>-123458.171875</v>
      </c>
      <c r="G14" s="65">
        <v>-20401.19921875</v>
      </c>
      <c r="H14" s="65">
        <v>-648.02079772949219</v>
      </c>
      <c r="I14" s="65"/>
      <c r="J14" s="65">
        <v>865924.625</v>
      </c>
      <c r="K14" s="65"/>
      <c r="L14" s="65">
        <f t="shared" ref="L14:L29" si="2">SUM(B14:K14)</f>
        <v>-1497252.0168914795</v>
      </c>
    </row>
    <row r="15" spans="1:12" s="110" customFormat="1">
      <c r="A15" s="64" t="s">
        <v>247</v>
      </c>
      <c r="B15" s="65">
        <v>-48233.3671875</v>
      </c>
      <c r="C15" s="65"/>
      <c r="D15" s="65"/>
      <c r="E15" s="65"/>
      <c r="F15" s="65"/>
      <c r="G15" s="65">
        <v>-639.43194580078125</v>
      </c>
      <c r="H15" s="65"/>
      <c r="I15" s="65"/>
      <c r="J15" s="65">
        <v>24653.484375</v>
      </c>
      <c r="K15" s="65"/>
      <c r="L15" s="65">
        <f t="shared" si="2"/>
        <v>-24219.314758300781</v>
      </c>
    </row>
    <row r="16" spans="1:12" s="110" customFormat="1">
      <c r="A16" s="64" t="s">
        <v>248</v>
      </c>
      <c r="B16" s="65"/>
      <c r="C16" s="65"/>
      <c r="D16" s="65"/>
      <c r="E16" s="65"/>
      <c r="F16" s="65"/>
      <c r="G16" s="65"/>
      <c r="H16" s="65"/>
      <c r="I16" s="65"/>
      <c r="J16" s="65"/>
      <c r="K16" s="65"/>
      <c r="L16" s="65">
        <f t="shared" si="2"/>
        <v>0</v>
      </c>
    </row>
    <row r="17" spans="1:12" s="110" customFormat="1">
      <c r="A17" s="64" t="s">
        <v>249</v>
      </c>
      <c r="B17" s="65"/>
      <c r="C17" s="65"/>
      <c r="D17" s="65"/>
      <c r="E17" s="65"/>
      <c r="F17" s="65"/>
      <c r="G17" s="65"/>
      <c r="H17" s="65"/>
      <c r="I17" s="65">
        <v>-237996.03125</v>
      </c>
      <c r="J17" s="65">
        <v>734.3316650390625</v>
      </c>
      <c r="K17" s="65"/>
      <c r="L17" s="65">
        <f t="shared" si="2"/>
        <v>-237261.69958496094</v>
      </c>
    </row>
    <row r="18" spans="1:12" s="110" customFormat="1">
      <c r="A18" s="64" t="s">
        <v>169</v>
      </c>
      <c r="B18" s="65"/>
      <c r="C18" s="65"/>
      <c r="D18" s="65"/>
      <c r="E18" s="65"/>
      <c r="F18" s="85"/>
      <c r="G18" s="85"/>
      <c r="H18" s="85"/>
      <c r="I18" s="65"/>
      <c r="J18" s="65"/>
      <c r="K18" s="65"/>
      <c r="L18" s="65">
        <f t="shared" si="2"/>
        <v>0</v>
      </c>
    </row>
    <row r="19" spans="1:12" s="110" customFormat="1">
      <c r="A19" s="64" t="s">
        <v>250</v>
      </c>
      <c r="B19" s="65"/>
      <c r="C19" s="65"/>
      <c r="D19" s="65"/>
      <c r="E19" s="65"/>
      <c r="F19" s="85"/>
      <c r="G19" s="85"/>
      <c r="H19" s="85"/>
      <c r="I19" s="65"/>
      <c r="J19" s="65"/>
      <c r="K19" s="65"/>
      <c r="L19" s="65">
        <f t="shared" si="2"/>
        <v>0</v>
      </c>
    </row>
    <row r="20" spans="1:12" s="110" customFormat="1">
      <c r="A20" s="64" t="s">
        <v>251</v>
      </c>
      <c r="B20" s="65"/>
      <c r="C20" s="65"/>
      <c r="D20" s="65"/>
      <c r="E20" s="65"/>
      <c r="F20" s="85"/>
      <c r="G20" s="85"/>
      <c r="H20" s="85"/>
      <c r="I20" s="65"/>
      <c r="J20" s="65"/>
      <c r="K20" s="65"/>
      <c r="L20" s="65">
        <f t="shared" si="2"/>
        <v>0</v>
      </c>
    </row>
    <row r="21" spans="1:12" s="110" customFormat="1">
      <c r="A21" s="64" t="s">
        <v>325</v>
      </c>
      <c r="B21" s="65"/>
      <c r="C21" s="65"/>
      <c r="D21" s="65"/>
      <c r="E21" s="65"/>
      <c r="F21" s="85"/>
      <c r="G21" s="85"/>
      <c r="H21" s="85"/>
      <c r="I21" s="65"/>
      <c r="J21" s="65"/>
      <c r="K21" s="65"/>
      <c r="L21" s="65">
        <f t="shared" si="2"/>
        <v>0</v>
      </c>
    </row>
    <row r="22" spans="1:12" s="110" customFormat="1">
      <c r="A22" s="64" t="s">
        <v>255</v>
      </c>
      <c r="B22" s="65"/>
      <c r="C22" s="65"/>
      <c r="D22" s="65"/>
      <c r="E22" s="65">
        <v>17680.580078125</v>
      </c>
      <c r="F22" s="85"/>
      <c r="G22" s="85"/>
      <c r="H22" s="85"/>
      <c r="I22" s="65"/>
      <c r="J22" s="65"/>
      <c r="K22" s="65"/>
      <c r="L22" s="65">
        <f t="shared" si="2"/>
        <v>17680.580078125</v>
      </c>
    </row>
    <row r="23" spans="1:12" s="110" customFormat="1">
      <c r="A23" s="64" t="s">
        <v>259</v>
      </c>
      <c r="B23" s="65"/>
      <c r="C23" s="65">
        <v>-1113978.4848632813</v>
      </c>
      <c r="D23" s="65">
        <v>949372.79894042946</v>
      </c>
      <c r="E23" s="65"/>
      <c r="F23" s="85"/>
      <c r="G23" s="85"/>
      <c r="H23" s="85"/>
      <c r="I23" s="65"/>
      <c r="J23" s="65">
        <v>25677.671875</v>
      </c>
      <c r="K23" s="65"/>
      <c r="L23" s="65">
        <f t="shared" si="2"/>
        <v>-138928.01404785179</v>
      </c>
    </row>
    <row r="24" spans="1:12" s="110" customFormat="1">
      <c r="A24" s="114" t="s">
        <v>326</v>
      </c>
      <c r="B24" s="65"/>
      <c r="C24" s="65"/>
      <c r="D24" s="65"/>
      <c r="E24" s="65"/>
      <c r="F24" s="85"/>
      <c r="G24" s="85"/>
      <c r="H24" s="85"/>
      <c r="I24" s="65"/>
      <c r="J24" s="65"/>
      <c r="K24" s="65"/>
      <c r="L24" s="65">
        <f t="shared" si="2"/>
        <v>0</v>
      </c>
    </row>
    <row r="25" spans="1:12" s="110" customFormat="1">
      <c r="A25" s="64" t="s">
        <v>260</v>
      </c>
      <c r="B25" s="65">
        <v>-995077.6875</v>
      </c>
      <c r="C25" s="65">
        <v>293955.09375</v>
      </c>
      <c r="D25" s="65"/>
      <c r="E25" s="65">
        <v>-67732.0546875</v>
      </c>
      <c r="F25" s="85"/>
      <c r="G25" s="85"/>
      <c r="H25" s="85"/>
      <c r="I25" s="65"/>
      <c r="J25" s="65"/>
      <c r="K25" s="65"/>
      <c r="L25" s="65">
        <f t="shared" si="2"/>
        <v>-768854.6484375</v>
      </c>
    </row>
    <row r="26" spans="1:12" s="110" customFormat="1">
      <c r="A26" s="64" t="s">
        <v>261</v>
      </c>
      <c r="B26" s="65"/>
      <c r="C26" s="65"/>
      <c r="D26" s="65"/>
      <c r="E26" s="65"/>
      <c r="F26" s="85"/>
      <c r="G26" s="85"/>
      <c r="H26" s="85"/>
      <c r="I26" s="65"/>
      <c r="J26" s="65"/>
      <c r="K26" s="65"/>
      <c r="L26" s="65">
        <f t="shared" si="2"/>
        <v>0</v>
      </c>
    </row>
    <row r="27" spans="1:12" s="110" customFormat="1">
      <c r="A27" s="64" t="s">
        <v>327</v>
      </c>
      <c r="B27" s="65"/>
      <c r="C27" s="65"/>
      <c r="D27" s="65"/>
      <c r="E27" s="65"/>
      <c r="F27" s="85"/>
      <c r="G27" s="85"/>
      <c r="H27" s="85"/>
      <c r="I27" s="65"/>
      <c r="J27" s="65"/>
      <c r="K27" s="65"/>
      <c r="L27" s="65">
        <f>SUM(B27:K27)</f>
        <v>0</v>
      </c>
    </row>
    <row r="28" spans="1:12" s="110" customFormat="1">
      <c r="A28" s="64" t="s">
        <v>242</v>
      </c>
      <c r="C28" s="65"/>
      <c r="D28" s="65"/>
      <c r="E28" s="65"/>
      <c r="F28" s="65"/>
      <c r="G28" s="65"/>
      <c r="H28" s="65"/>
      <c r="I28" s="65"/>
      <c r="J28" s="65"/>
      <c r="K28" s="65"/>
      <c r="L28" s="65">
        <f t="shared" si="2"/>
        <v>0</v>
      </c>
    </row>
    <row r="29" spans="1:12" s="110" customFormat="1">
      <c r="A29" s="64" t="s">
        <v>270</v>
      </c>
      <c r="B29" s="65"/>
      <c r="C29" s="65"/>
      <c r="D29" s="65"/>
      <c r="E29" s="65"/>
      <c r="F29" s="85"/>
      <c r="G29" s="85"/>
      <c r="H29" s="85"/>
      <c r="I29" s="65"/>
      <c r="J29" s="65">
        <v>33645.59765625</v>
      </c>
      <c r="K29" s="65"/>
      <c r="L29" s="65">
        <f t="shared" si="2"/>
        <v>33645.59765625</v>
      </c>
    </row>
    <row r="30" spans="1:12" s="110" customFormat="1">
      <c r="A30" s="64" t="s">
        <v>242</v>
      </c>
      <c r="B30" s="115"/>
      <c r="C30" s="65"/>
      <c r="D30" s="65"/>
      <c r="E30" s="65"/>
      <c r="F30" s="65"/>
      <c r="G30" s="65"/>
      <c r="H30" s="65"/>
      <c r="I30" s="65"/>
      <c r="J30" s="65"/>
      <c r="K30" s="65"/>
      <c r="L30" s="65"/>
    </row>
    <row r="31" spans="1:12" s="111" customFormat="1">
      <c r="A31" s="70" t="s">
        <v>328</v>
      </c>
      <c r="B31" s="84">
        <f>+B33+B49+B58+B64</f>
        <v>743262.11065673828</v>
      </c>
      <c r="C31" s="84">
        <f t="shared" ref="C31:L31" si="3">+C33+C49+C58+C64</f>
        <v>0</v>
      </c>
      <c r="D31" s="84">
        <f t="shared" si="3"/>
        <v>1046057.5327120529</v>
      </c>
      <c r="E31" s="84">
        <f t="shared" si="3"/>
        <v>121429.58972167969</v>
      </c>
      <c r="F31" s="84">
        <f t="shared" si="3"/>
        <v>0</v>
      </c>
      <c r="G31" s="84">
        <f t="shared" si="3"/>
        <v>0</v>
      </c>
      <c r="H31" s="84">
        <f t="shared" si="3"/>
        <v>3754.7998046875</v>
      </c>
      <c r="I31" s="84">
        <f t="shared" si="3"/>
        <v>190400</v>
      </c>
      <c r="J31" s="84">
        <f t="shared" si="3"/>
        <v>786152.59133148193</v>
      </c>
      <c r="K31" s="84">
        <f t="shared" si="3"/>
        <v>0</v>
      </c>
      <c r="L31" s="84">
        <f t="shared" si="3"/>
        <v>2891056.6242266404</v>
      </c>
    </row>
    <row r="32" spans="1:12" s="110" customFormat="1">
      <c r="A32" s="64" t="s">
        <v>242</v>
      </c>
      <c r="B32" s="65"/>
      <c r="C32" s="65"/>
      <c r="D32" s="65"/>
      <c r="E32" s="65"/>
      <c r="F32" s="65"/>
      <c r="G32" s="65"/>
      <c r="H32" s="65"/>
      <c r="I32" s="65"/>
      <c r="J32" s="65"/>
      <c r="K32" s="65"/>
      <c r="L32" s="65"/>
    </row>
    <row r="33" spans="1:12" s="65" customFormat="1">
      <c r="A33" s="78" t="s">
        <v>272</v>
      </c>
      <c r="B33" s="65">
        <f>SUM(B34:B47)-B36</f>
        <v>439226.03393554688</v>
      </c>
      <c r="C33" s="65">
        <f>SUM(C34:C47)-C36</f>
        <v>0</v>
      </c>
      <c r="D33" s="65">
        <f>SUM(D34:D47)-D36</f>
        <v>50255.708879739046</v>
      </c>
      <c r="E33" s="65">
        <f>SUM(E34:E47)-E36</f>
        <v>120565.35974121094</v>
      </c>
      <c r="F33" s="65">
        <f t="shared" ref="F33:I33" si="4">SUM(F34:F47)</f>
        <v>0</v>
      </c>
      <c r="G33" s="65">
        <f t="shared" si="4"/>
        <v>0</v>
      </c>
      <c r="H33" s="65">
        <f t="shared" si="4"/>
        <v>0</v>
      </c>
      <c r="I33" s="65">
        <f t="shared" si="4"/>
        <v>0</v>
      </c>
      <c r="J33" s="65">
        <f>SUM(J34:J47)-J36</f>
        <v>417595.24687194824</v>
      </c>
      <c r="K33" s="65">
        <f>SUM(K34:K47)-K36</f>
        <v>0</v>
      </c>
      <c r="L33" s="65">
        <f>SUM(L34:L47)-L36</f>
        <v>1027642.3494284451</v>
      </c>
    </row>
    <row r="34" spans="1:12" s="65" customFormat="1">
      <c r="A34" s="64" t="s">
        <v>273</v>
      </c>
      <c r="B34" s="65">
        <v>185485.0830078125</v>
      </c>
      <c r="E34" s="65">
        <v>37721.099609375</v>
      </c>
      <c r="F34" s="85"/>
      <c r="G34" s="85"/>
      <c r="H34" s="85"/>
      <c r="J34" s="65">
        <v>91648.5859375</v>
      </c>
      <c r="L34" s="65">
        <f t="shared" ref="L34:L47" si="5">SUM(B34:K34)</f>
        <v>314854.7685546875</v>
      </c>
    </row>
    <row r="35" spans="1:12" s="65" customFormat="1">
      <c r="A35" s="64" t="s">
        <v>274</v>
      </c>
      <c r="B35" s="65">
        <v>53526.677978515625</v>
      </c>
      <c r="E35" s="65">
        <v>59121.91015625</v>
      </c>
      <c r="F35" s="85"/>
      <c r="G35" s="85"/>
      <c r="H35" s="85"/>
      <c r="J35" s="65">
        <v>38243.48828125</v>
      </c>
      <c r="L35" s="65">
        <f t="shared" si="5"/>
        <v>150892.07641601563</v>
      </c>
    </row>
    <row r="36" spans="1:12" s="119" customFormat="1">
      <c r="A36" s="116" t="s">
        <v>329</v>
      </c>
      <c r="B36" s="117"/>
      <c r="C36" s="117"/>
      <c r="D36" s="117"/>
      <c r="E36" s="117"/>
      <c r="F36" s="118"/>
      <c r="G36" s="118"/>
      <c r="H36" s="118"/>
      <c r="I36" s="117"/>
      <c r="J36" s="117"/>
      <c r="K36" s="117"/>
      <c r="L36" s="117">
        <f t="shared" si="5"/>
        <v>0</v>
      </c>
    </row>
    <row r="37" spans="1:12" s="65" customFormat="1">
      <c r="A37" s="64" t="s">
        <v>275</v>
      </c>
      <c r="F37" s="85"/>
      <c r="G37" s="85"/>
      <c r="H37" s="85"/>
      <c r="J37" s="65">
        <v>70143.484375</v>
      </c>
      <c r="L37" s="65">
        <f t="shared" si="5"/>
        <v>70143.484375</v>
      </c>
    </row>
    <row r="38" spans="1:12" s="65" customFormat="1">
      <c r="A38" s="64" t="s">
        <v>276</v>
      </c>
      <c r="B38" s="65">
        <v>45392.6396484375</v>
      </c>
      <c r="E38" s="65">
        <v>7868.5</v>
      </c>
      <c r="F38" s="85"/>
      <c r="G38" s="85"/>
      <c r="H38" s="85"/>
      <c r="J38" s="65">
        <v>9808.580078125</v>
      </c>
      <c r="L38" s="65">
        <f t="shared" si="5"/>
        <v>63069.7197265625</v>
      </c>
    </row>
    <row r="39" spans="1:12" s="65" customFormat="1">
      <c r="A39" s="64" t="s">
        <v>277</v>
      </c>
      <c r="F39" s="85"/>
      <c r="G39" s="85"/>
      <c r="H39" s="85"/>
      <c r="J39" s="65">
        <v>275.32522583007812</v>
      </c>
      <c r="L39" s="65">
        <f t="shared" si="5"/>
        <v>275.32522583007812</v>
      </c>
    </row>
    <row r="40" spans="1:12" s="65" customFormat="1">
      <c r="A40" s="64" t="s">
        <v>278</v>
      </c>
      <c r="E40" s="65">
        <v>2328.610107421875</v>
      </c>
      <c r="F40" s="85"/>
      <c r="G40" s="85"/>
      <c r="H40" s="85"/>
      <c r="J40" s="65">
        <v>173.42268371582031</v>
      </c>
      <c r="L40" s="65">
        <f t="shared" si="5"/>
        <v>2502.0327911376953</v>
      </c>
    </row>
    <row r="41" spans="1:12" s="65" customFormat="1">
      <c r="A41" s="64" t="s">
        <v>279</v>
      </c>
      <c r="B41" s="65">
        <v>53067.33984375</v>
      </c>
      <c r="D41" s="65">
        <v>33235.318946838379</v>
      </c>
      <c r="E41" s="65">
        <v>2899.93994140625</v>
      </c>
      <c r="F41" s="85"/>
      <c r="G41" s="85"/>
      <c r="H41" s="85"/>
      <c r="J41" s="65">
        <v>117147.3359375</v>
      </c>
      <c r="L41" s="65">
        <f t="shared" si="5"/>
        <v>206349.93466949463</v>
      </c>
    </row>
    <row r="42" spans="1:12" s="65" customFormat="1">
      <c r="A42" s="64" t="s">
        <v>280</v>
      </c>
      <c r="E42" s="65">
        <v>1396.7000732421875</v>
      </c>
      <c r="F42" s="85"/>
      <c r="G42" s="85"/>
      <c r="H42" s="85"/>
      <c r="J42" s="65">
        <v>2755.50341796875</v>
      </c>
      <c r="L42" s="65">
        <f t="shared" si="5"/>
        <v>4152.2034912109375</v>
      </c>
    </row>
    <row r="43" spans="1:12" s="65" customFormat="1">
      <c r="A43" s="64" t="s">
        <v>281</v>
      </c>
      <c r="E43" s="65">
        <v>3120.699951171875</v>
      </c>
      <c r="F43" s="85"/>
      <c r="G43" s="85"/>
      <c r="H43" s="85"/>
      <c r="J43" s="65">
        <v>6027.8037109375</v>
      </c>
      <c r="L43" s="65">
        <f t="shared" si="5"/>
        <v>9148.503662109375</v>
      </c>
    </row>
    <row r="44" spans="1:12" s="65" customFormat="1">
      <c r="A44" s="64" t="s">
        <v>282</v>
      </c>
      <c r="F44" s="85"/>
      <c r="G44" s="85"/>
      <c r="H44" s="85"/>
      <c r="J44" s="65">
        <v>1041.6572265625</v>
      </c>
      <c r="L44" s="65">
        <f t="shared" si="5"/>
        <v>1041.6572265625</v>
      </c>
    </row>
    <row r="45" spans="1:12" s="65" customFormat="1">
      <c r="A45" s="64" t="s">
        <v>283</v>
      </c>
      <c r="D45" s="65">
        <v>17020.389932900667</v>
      </c>
      <c r="F45" s="85"/>
      <c r="G45" s="85"/>
      <c r="H45" s="85"/>
      <c r="J45" s="65">
        <v>281.43499755859375</v>
      </c>
      <c r="L45" s="65">
        <f t="shared" si="5"/>
        <v>17301.824930459261</v>
      </c>
    </row>
    <row r="46" spans="1:12" s="65" customFormat="1">
      <c r="A46" s="64" t="s">
        <v>284</v>
      </c>
      <c r="F46" s="85"/>
      <c r="G46" s="85"/>
      <c r="H46" s="85"/>
      <c r="J46" s="65">
        <v>1641.8359375</v>
      </c>
      <c r="L46" s="65">
        <f t="shared" si="5"/>
        <v>1641.8359375</v>
      </c>
    </row>
    <row r="47" spans="1:12" s="65" customFormat="1">
      <c r="A47" s="64" t="s">
        <v>285</v>
      </c>
      <c r="B47" s="65">
        <v>101754.29345703125</v>
      </c>
      <c r="E47" s="65">
        <v>6107.89990234375</v>
      </c>
      <c r="F47" s="85"/>
      <c r="G47" s="85"/>
      <c r="H47" s="85"/>
      <c r="J47" s="65">
        <v>78406.7890625</v>
      </c>
      <c r="L47" s="65">
        <f t="shared" si="5"/>
        <v>186268.982421875</v>
      </c>
    </row>
    <row r="48" spans="1:12" s="65" customFormat="1">
      <c r="A48" s="64" t="s">
        <v>242</v>
      </c>
      <c r="B48" s="110"/>
    </row>
    <row r="49" spans="1:12" s="65" customFormat="1">
      <c r="A49" s="78" t="s">
        <v>286</v>
      </c>
      <c r="B49" s="65">
        <f>SUM(B50:B56)</f>
        <v>3590.1630859375</v>
      </c>
      <c r="C49" s="65">
        <f t="shared" ref="C49:L49" si="6">SUM(C50:C56)</f>
        <v>0</v>
      </c>
      <c r="D49" s="65">
        <f t="shared" si="6"/>
        <v>776033.58008927479</v>
      </c>
      <c r="E49" s="65">
        <f t="shared" si="6"/>
        <v>0</v>
      </c>
      <c r="F49" s="65">
        <f t="shared" si="6"/>
        <v>0</v>
      </c>
      <c r="G49" s="65">
        <f t="shared" si="6"/>
        <v>0</v>
      </c>
      <c r="H49" s="65">
        <f t="shared" si="6"/>
        <v>0</v>
      </c>
      <c r="I49" s="65">
        <f t="shared" si="6"/>
        <v>0</v>
      </c>
      <c r="J49" s="65">
        <f t="shared" si="6"/>
        <v>24294.639381408691</v>
      </c>
      <c r="K49" s="65">
        <f t="shared" si="6"/>
        <v>0</v>
      </c>
      <c r="L49" s="65">
        <f t="shared" si="6"/>
        <v>803918.38255662099</v>
      </c>
    </row>
    <row r="50" spans="1:12" s="65" customFormat="1">
      <c r="A50" s="64" t="s">
        <v>287</v>
      </c>
      <c r="D50" s="65">
        <v>37003.23046875</v>
      </c>
      <c r="F50" s="85"/>
      <c r="G50" s="85"/>
      <c r="H50" s="85"/>
      <c r="L50" s="65">
        <f t="shared" ref="L50:L56" si="7">SUM(B50:K50)</f>
        <v>37003.23046875</v>
      </c>
    </row>
    <row r="51" spans="1:12" s="65" customFormat="1">
      <c r="A51" s="64" t="s">
        <v>288</v>
      </c>
      <c r="D51" s="65">
        <v>46125.898010253906</v>
      </c>
      <c r="F51" s="85"/>
      <c r="G51" s="85"/>
      <c r="H51" s="85"/>
      <c r="J51" s="65">
        <v>195.06790161132812</v>
      </c>
      <c r="L51" s="65">
        <f t="shared" si="7"/>
        <v>46320.965911865234</v>
      </c>
    </row>
    <row r="52" spans="1:12" s="65" customFormat="1">
      <c r="A52" s="64" t="s">
        <v>289</v>
      </c>
      <c r="D52" s="65">
        <v>689490.9301071167</v>
      </c>
      <c r="F52" s="85"/>
      <c r="G52" s="85"/>
      <c r="H52" s="85"/>
      <c r="J52" s="65">
        <v>75.149559020996094</v>
      </c>
      <c r="L52" s="65">
        <f t="shared" si="7"/>
        <v>689566.0796661377</v>
      </c>
    </row>
    <row r="53" spans="1:12" s="65" customFormat="1">
      <c r="A53" s="64" t="s">
        <v>290</v>
      </c>
      <c r="B53" s="65">
        <v>3590.1630859375</v>
      </c>
      <c r="D53" s="65">
        <v>3413.5215031541884</v>
      </c>
      <c r="F53" s="85"/>
      <c r="G53" s="85"/>
      <c r="H53" s="85"/>
      <c r="J53" s="65">
        <v>11346.66015625</v>
      </c>
      <c r="L53" s="65">
        <f t="shared" si="7"/>
        <v>18350.344745341688</v>
      </c>
    </row>
    <row r="54" spans="1:12" s="65" customFormat="1">
      <c r="A54" s="64" t="s">
        <v>291</v>
      </c>
      <c r="F54" s="85"/>
      <c r="G54" s="85"/>
      <c r="H54" s="85"/>
      <c r="J54" s="65">
        <v>317.74615478515625</v>
      </c>
      <c r="L54" s="65">
        <f t="shared" si="7"/>
        <v>317.74615478515625</v>
      </c>
    </row>
    <row r="55" spans="1:12" s="65" customFormat="1">
      <c r="A55" s="64" t="s">
        <v>292</v>
      </c>
      <c r="F55" s="85"/>
      <c r="G55" s="85"/>
      <c r="H55" s="85"/>
      <c r="J55" s="65">
        <v>206.13182067871094</v>
      </c>
      <c r="L55" s="65">
        <f t="shared" si="7"/>
        <v>206.13182067871094</v>
      </c>
    </row>
    <row r="56" spans="1:12" s="65" customFormat="1">
      <c r="A56" s="64" t="s">
        <v>293</v>
      </c>
      <c r="J56" s="65">
        <v>12153.8837890625</v>
      </c>
      <c r="L56" s="65">
        <f t="shared" si="7"/>
        <v>12153.8837890625</v>
      </c>
    </row>
    <row r="57" spans="1:12" s="65" customFormat="1">
      <c r="A57" s="64" t="s">
        <v>242</v>
      </c>
      <c r="B57" s="110"/>
    </row>
    <row r="58" spans="1:12" s="65" customFormat="1">
      <c r="A58" s="78" t="s">
        <v>294</v>
      </c>
      <c r="B58" s="65">
        <f>SUM(B59:B62)</f>
        <v>300445.91363525391</v>
      </c>
      <c r="C58" s="65">
        <f t="shared" ref="C58:L58" si="8">SUM(C59:C62)</f>
        <v>0</v>
      </c>
      <c r="D58" s="65">
        <f t="shared" si="8"/>
        <v>219768.24374303909</v>
      </c>
      <c r="E58" s="65">
        <f t="shared" si="8"/>
        <v>864.22998046875</v>
      </c>
      <c r="F58" s="65">
        <f t="shared" si="8"/>
        <v>0</v>
      </c>
      <c r="G58" s="65">
        <f t="shared" si="8"/>
        <v>0</v>
      </c>
      <c r="H58" s="65">
        <f t="shared" si="8"/>
        <v>3754.7998046875</v>
      </c>
      <c r="I58" s="65">
        <f t="shared" si="8"/>
        <v>190400</v>
      </c>
      <c r="J58" s="65">
        <f t="shared" si="8"/>
        <v>344262.705078125</v>
      </c>
      <c r="K58" s="65">
        <f t="shared" si="8"/>
        <v>0</v>
      </c>
      <c r="L58" s="65">
        <f t="shared" si="8"/>
        <v>1059495.8922415744</v>
      </c>
    </row>
    <row r="59" spans="1:12" s="65" customFormat="1">
      <c r="A59" s="64" t="s">
        <v>295</v>
      </c>
      <c r="B59" s="65">
        <v>529.92901611328125</v>
      </c>
      <c r="D59" s="65">
        <v>49882.058907191618</v>
      </c>
      <c r="F59" s="85"/>
      <c r="G59" s="85"/>
      <c r="H59" s="85"/>
      <c r="J59" s="65">
        <v>21029.392578125</v>
      </c>
      <c r="L59" s="65">
        <f t="shared" ref="L59:L67" si="9">SUM(B59:K59)</f>
        <v>71441.3805014299</v>
      </c>
    </row>
    <row r="60" spans="1:12" s="65" customFormat="1">
      <c r="A60" s="64" t="s">
        <v>296</v>
      </c>
      <c r="B60" s="65">
        <v>96669.210693359375</v>
      </c>
      <c r="D60" s="65">
        <v>33233.100299056619</v>
      </c>
      <c r="E60" s="65">
        <v>864.22998046875</v>
      </c>
      <c r="F60" s="85"/>
      <c r="G60" s="85"/>
      <c r="H60" s="85"/>
      <c r="J60" s="65">
        <v>103798.0625</v>
      </c>
      <c r="L60" s="65">
        <f t="shared" si="9"/>
        <v>234564.60347288474</v>
      </c>
    </row>
    <row r="61" spans="1:12" s="65" customFormat="1">
      <c r="A61" s="64" t="s">
        <v>297</v>
      </c>
      <c r="B61" s="65">
        <v>193338.42138671875</v>
      </c>
      <c r="D61" s="65">
        <v>37109.256411790848</v>
      </c>
      <c r="F61" s="85"/>
      <c r="G61" s="85"/>
      <c r="H61" s="85">
        <v>3754.7998046875</v>
      </c>
      <c r="I61" s="65">
        <v>190400</v>
      </c>
      <c r="J61" s="65">
        <v>142815.296875</v>
      </c>
      <c r="L61" s="65">
        <f t="shared" si="9"/>
        <v>567417.7744781971</v>
      </c>
    </row>
    <row r="62" spans="1:12" s="65" customFormat="1">
      <c r="A62" s="64" t="s">
        <v>298</v>
      </c>
      <c r="B62" s="65">
        <v>9908.3525390625</v>
      </c>
      <c r="D62" s="65">
        <v>99543.828125</v>
      </c>
      <c r="F62" s="85"/>
      <c r="G62" s="85"/>
      <c r="H62" s="85"/>
      <c r="J62" s="65">
        <v>76619.953125</v>
      </c>
      <c r="L62" s="65">
        <f t="shared" si="9"/>
        <v>186072.1337890625</v>
      </c>
    </row>
    <row r="63" spans="1:12" s="65" customFormat="1">
      <c r="A63" s="64" t="s">
        <v>242</v>
      </c>
      <c r="B63" s="110"/>
      <c r="F63" s="85"/>
      <c r="G63" s="85"/>
      <c r="H63" s="85"/>
      <c r="L63" s="65">
        <f t="shared" si="9"/>
        <v>0</v>
      </c>
    </row>
    <row r="64" spans="1:12" s="65" customFormat="1">
      <c r="A64" s="78" t="s">
        <v>299</v>
      </c>
      <c r="F64" s="85"/>
      <c r="G64" s="85"/>
      <c r="H64" s="85"/>
      <c r="L64" s="65">
        <f t="shared" si="9"/>
        <v>0</v>
      </c>
    </row>
    <row r="65" spans="1:12" s="65" customFormat="1">
      <c r="A65" s="64" t="s">
        <v>300</v>
      </c>
      <c r="D65" s="65">
        <v>20097.3935546875</v>
      </c>
      <c r="F65" s="85"/>
      <c r="G65" s="85"/>
      <c r="H65" s="85"/>
      <c r="L65" s="65">
        <f t="shared" si="9"/>
        <v>20097.3935546875</v>
      </c>
    </row>
    <row r="66" spans="1:12" s="65" customFormat="1">
      <c r="A66" s="64" t="s">
        <v>301</v>
      </c>
      <c r="F66" s="85"/>
      <c r="G66" s="85"/>
      <c r="H66" s="85"/>
      <c r="L66" s="65">
        <f t="shared" si="9"/>
        <v>0</v>
      </c>
    </row>
    <row r="67" spans="1:12" s="65" customFormat="1">
      <c r="A67" s="64" t="s">
        <v>330</v>
      </c>
      <c r="F67" s="85"/>
      <c r="G67" s="85"/>
      <c r="H67" s="85"/>
      <c r="L67" s="65">
        <f t="shared" si="9"/>
        <v>0</v>
      </c>
    </row>
    <row r="68" spans="1:12" s="110" customFormat="1">
      <c r="A68" s="64" t="s">
        <v>242</v>
      </c>
      <c r="B68" s="65"/>
      <c r="C68" s="65"/>
      <c r="D68" s="65"/>
      <c r="E68" s="65"/>
      <c r="F68" s="65"/>
      <c r="G68" s="65"/>
      <c r="H68" s="65"/>
      <c r="I68" s="65"/>
      <c r="J68" s="65"/>
      <c r="K68" s="65"/>
      <c r="L68" s="65"/>
    </row>
    <row r="69" spans="1:12" s="65" customFormat="1">
      <c r="A69" s="64" t="s">
        <v>242</v>
      </c>
      <c r="F69" s="85"/>
      <c r="G69" s="85"/>
      <c r="H69" s="85"/>
    </row>
    <row r="70" spans="1:12" s="65" customFormat="1">
      <c r="A70" s="78" t="s">
        <v>304</v>
      </c>
      <c r="B70" s="120">
        <f>SUM(B71:B74)</f>
        <v>0</v>
      </c>
      <c r="C70" s="120">
        <f t="shared" ref="C70:L70" si="10">SUM(C71:C74)</f>
        <v>0</v>
      </c>
      <c r="D70" s="120">
        <f t="shared" si="10"/>
        <v>0</v>
      </c>
      <c r="E70" s="120">
        <f t="shared" si="10"/>
        <v>85.938996305008246</v>
      </c>
      <c r="F70" s="120">
        <f t="shared" si="10"/>
        <v>11316.999865393989</v>
      </c>
      <c r="G70" s="120">
        <f t="shared" si="10"/>
        <v>5844.6198104899959</v>
      </c>
      <c r="H70" s="120">
        <f t="shared" si="10"/>
        <v>564.22798991451816</v>
      </c>
      <c r="I70" s="120">
        <f t="shared" si="10"/>
        <v>407.96200519508102</v>
      </c>
      <c r="J70" s="120">
        <f t="shared" si="10"/>
        <v>247586.79098066062</v>
      </c>
      <c r="K70" s="120">
        <f t="shared" si="10"/>
        <v>0</v>
      </c>
      <c r="L70" s="120">
        <f t="shared" si="10"/>
        <v>265806.53964795923</v>
      </c>
    </row>
    <row r="71" spans="1:12" s="65" customFormat="1">
      <c r="A71" s="64" t="s">
        <v>305</v>
      </c>
      <c r="B71" s="120"/>
      <c r="C71" s="120"/>
      <c r="D71" s="120"/>
      <c r="E71" s="120">
        <v>78.393996067809468</v>
      </c>
      <c r="F71" s="120">
        <v>11316.999865393989</v>
      </c>
      <c r="G71" s="120">
        <v>5666.999824251945</v>
      </c>
      <c r="H71" s="120">
        <v>564.22798991451816</v>
      </c>
      <c r="I71" s="120"/>
      <c r="J71" s="85">
        <v>240534.61980707521</v>
      </c>
      <c r="K71" s="120"/>
      <c r="L71" s="120">
        <f>SUM(B71:K71)</f>
        <v>258161.24148270348</v>
      </c>
    </row>
    <row r="72" spans="1:12" s="65" customFormat="1">
      <c r="A72" s="64" t="s">
        <v>306</v>
      </c>
      <c r="B72" s="120"/>
      <c r="C72" s="120"/>
      <c r="D72" s="120"/>
      <c r="E72" s="120">
        <v>7.5450002371987734</v>
      </c>
      <c r="F72" s="120"/>
      <c r="G72" s="120">
        <v>177.61998623805073</v>
      </c>
      <c r="H72" s="120"/>
      <c r="I72" s="120"/>
      <c r="J72" s="85">
        <v>6848.1901540336657</v>
      </c>
      <c r="K72" s="120"/>
      <c r="L72" s="120">
        <f>SUM(B72:K72)</f>
        <v>7033.3551405089156</v>
      </c>
    </row>
    <row r="73" spans="1:12" s="65" customFormat="1">
      <c r="A73" s="64" t="s">
        <v>307</v>
      </c>
      <c r="B73" s="120"/>
      <c r="C73" s="120"/>
      <c r="D73" s="120"/>
      <c r="E73" s="120"/>
      <c r="F73" s="120"/>
      <c r="G73" s="120"/>
      <c r="H73" s="120"/>
      <c r="I73" s="120"/>
      <c r="J73" s="85"/>
      <c r="K73" s="85"/>
      <c r="L73" s="120">
        <f>SUM(B73:K73)</f>
        <v>0</v>
      </c>
    </row>
    <row r="74" spans="1:12" s="65" customFormat="1">
      <c r="A74" s="64" t="s">
        <v>308</v>
      </c>
      <c r="B74" s="120"/>
      <c r="C74" s="120"/>
      <c r="D74" s="120"/>
      <c r="E74" s="120"/>
      <c r="F74" s="120"/>
      <c r="G74" s="120"/>
      <c r="H74" s="120"/>
      <c r="I74" s="120">
        <v>407.96200519508102</v>
      </c>
      <c r="J74" s="85">
        <v>203.98101955175071</v>
      </c>
      <c r="K74" s="120"/>
      <c r="L74" s="120">
        <f>SUM(B74:K74)</f>
        <v>611.94302474683172</v>
      </c>
    </row>
    <row r="75" spans="1:12" s="65" customFormat="1">
      <c r="A75" s="64" t="s">
        <v>242</v>
      </c>
      <c r="B75" s="110"/>
    </row>
    <row r="76" spans="1:12" s="65" customFormat="1">
      <c r="A76" s="78" t="s">
        <v>309</v>
      </c>
      <c r="K76" s="85"/>
    </row>
    <row r="77" spans="1:12" s="65" customFormat="1">
      <c r="A77" s="64" t="s">
        <v>310</v>
      </c>
      <c r="K77" s="85"/>
    </row>
    <row r="78" spans="1:12" s="65" customFormat="1">
      <c r="A78" s="64" t="s">
        <v>311</v>
      </c>
      <c r="K78" s="85"/>
    </row>
    <row r="79" spans="1:12" s="65" customFormat="1">
      <c r="A79" s="64" t="s">
        <v>312</v>
      </c>
      <c r="K79" s="85"/>
    </row>
    <row r="80" spans="1:12" s="65" customFormat="1">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c r="A81" s="90"/>
    </row>
    <row r="82" spans="1:1" s="65" customFormat="1">
      <c r="A82" s="90"/>
    </row>
    <row r="83" spans="1:1" s="65" customFormat="1">
      <c r="A83" s="90"/>
    </row>
    <row r="84" spans="1:1" s="65" customFormat="1">
      <c r="A84" s="90"/>
    </row>
    <row r="85" spans="1:1" s="65" customFormat="1">
      <c r="A85" s="90"/>
    </row>
    <row r="86" spans="1:1" s="65" customFormat="1" hidden="1">
      <c r="A86" s="90"/>
    </row>
    <row r="87" spans="1:1" s="65" customFormat="1" hidden="1">
      <c r="A87" s="90"/>
    </row>
    <row r="88" spans="1:1" s="65" customFormat="1" hidden="1">
      <c r="A88" s="90"/>
    </row>
    <row r="89" spans="1:1" s="65" customFormat="1" hidden="1">
      <c r="A89" s="90"/>
    </row>
    <row r="90" spans="1:1" s="65" customFormat="1" hidden="1">
      <c r="A90" s="90"/>
    </row>
    <row r="91" spans="1:1" s="65" customFormat="1" hidden="1">
      <c r="A91" s="90"/>
    </row>
    <row r="92" spans="1:1" s="65" customFormat="1" hidden="1">
      <c r="A92" s="90"/>
    </row>
    <row r="93" spans="1:1" s="65" customFormat="1" hidden="1">
      <c r="A93" s="90"/>
    </row>
    <row r="94" spans="1:1" s="65" customFormat="1" hidden="1">
      <c r="A94" s="90"/>
    </row>
    <row r="95" spans="1:1" s="65" customFormat="1" hidden="1">
      <c r="A95" s="90"/>
    </row>
    <row r="96" spans="1:1" s="65" customFormat="1" hidden="1">
      <c r="A96" s="90"/>
    </row>
    <row r="97" spans="1:1" s="65" customFormat="1" hidden="1">
      <c r="A97" s="90"/>
    </row>
    <row r="98" spans="1:1" s="65" customFormat="1" hidden="1">
      <c r="A98" s="90"/>
    </row>
    <row r="99" spans="1:1" s="65" customFormat="1" hidden="1">
      <c r="A99" s="90"/>
    </row>
    <row r="100" spans="1:1" s="65" customFormat="1" hidden="1">
      <c r="A100" s="90"/>
    </row>
    <row r="101" spans="1:1" s="65" customFormat="1" hidden="1">
      <c r="A101" s="90"/>
    </row>
    <row r="102" spans="1:1" s="65" customFormat="1" hidden="1">
      <c r="A102" s="90"/>
    </row>
    <row r="103" spans="1:1" s="65" customFormat="1" hidden="1">
      <c r="A103" s="90"/>
    </row>
    <row r="104" spans="1:1" s="65" customFormat="1" hidden="1">
      <c r="A104" s="90"/>
    </row>
    <row r="105" spans="1:1" s="65" customFormat="1" hidden="1">
      <c r="A105" s="90"/>
    </row>
    <row r="106" spans="1:1" s="110" customFormat="1" hidden="1">
      <c r="A106" s="90"/>
    </row>
    <row r="107" spans="1:1" s="110" customFormat="1" hidden="1">
      <c r="A107" s="90"/>
    </row>
    <row r="108" spans="1:1" s="110" customFormat="1" hidden="1">
      <c r="A108" s="90"/>
    </row>
    <row r="109" spans="1:1" s="110" customFormat="1" hidden="1">
      <c r="A109" s="90"/>
    </row>
    <row r="110" spans="1:1" s="110" customFormat="1" hidden="1">
      <c r="A110" s="90"/>
    </row>
    <row r="111" spans="1:1" s="110" customFormat="1" hidden="1">
      <c r="A111" s="90"/>
    </row>
    <row r="112" spans="1:1" s="110" customFormat="1" hidden="1">
      <c r="A112" s="90"/>
    </row>
    <row r="113" spans="1:1" s="110" customFormat="1" hidden="1">
      <c r="A113" s="90"/>
    </row>
    <row r="114" spans="1:1" s="110" customFormat="1" hidden="1">
      <c r="A114" s="90"/>
    </row>
    <row r="115" spans="1:1" s="110" customFormat="1" hidden="1">
      <c r="A115" s="90"/>
    </row>
    <row r="116" spans="1:1" s="110" customFormat="1" hidden="1">
      <c r="A116" s="90"/>
    </row>
    <row r="117" spans="1:1" s="110" customFormat="1" hidden="1">
      <c r="A117" s="90"/>
    </row>
    <row r="118" spans="1:1" s="110" customFormat="1" hidden="1">
      <c r="A118" s="90"/>
    </row>
    <row r="119" spans="1:1" s="110" customFormat="1" hidden="1">
      <c r="A119" s="90"/>
    </row>
    <row r="120" spans="1:1" s="110" customFormat="1" hidden="1">
      <c r="A120" s="90"/>
    </row>
    <row r="121" spans="1:1" s="110" customFormat="1" hidden="1">
      <c r="A121" s="90"/>
    </row>
    <row r="122" spans="1:1" s="110" customFormat="1" hidden="1">
      <c r="A122" s="90"/>
    </row>
    <row r="123" spans="1:1" s="110" customFormat="1" hidden="1">
      <c r="A123" s="90"/>
    </row>
    <row r="124" spans="1:1" s="110" customFormat="1" hidden="1">
      <c r="A124" s="90"/>
    </row>
    <row r="125" spans="1:1" s="110" customFormat="1" hidden="1">
      <c r="A125" s="90"/>
    </row>
    <row r="126" spans="1:1" s="110" customFormat="1" hidden="1">
      <c r="A126" s="90"/>
    </row>
    <row r="127" spans="1:1" s="110" customFormat="1" hidden="1">
      <c r="A127" s="90"/>
    </row>
    <row r="128" spans="1:1" s="110" customFormat="1" hidden="1">
      <c r="A128" s="90"/>
    </row>
    <row r="129" spans="1:1" s="110" customFormat="1" hidden="1">
      <c r="A129" s="90"/>
    </row>
    <row r="130" spans="1:1" s="110" customFormat="1" hidden="1">
      <c r="A130" s="90"/>
    </row>
    <row r="131" spans="1:1" s="110" customFormat="1" hidden="1">
      <c r="A131" s="90"/>
    </row>
    <row r="132" spans="1:1" s="110" customFormat="1" hidden="1">
      <c r="A132" s="90"/>
    </row>
    <row r="133" spans="1:1" s="110" customFormat="1" hidden="1">
      <c r="A133" s="90"/>
    </row>
    <row r="134" spans="1:1" s="110" customFormat="1" hidden="1">
      <c r="A134" s="90"/>
    </row>
    <row r="135" spans="1:1" s="110" customFormat="1" hidden="1">
      <c r="A135" s="90"/>
    </row>
    <row r="136" spans="1:1" s="110" customFormat="1" hidden="1">
      <c r="A136" s="90"/>
    </row>
    <row r="137" spans="1:1" s="110" customFormat="1" hidden="1">
      <c r="A137" s="90"/>
    </row>
    <row r="138" spans="1:1" s="110" customFormat="1" hidden="1">
      <c r="A138" s="90"/>
    </row>
    <row r="139" spans="1:1" s="110" customFormat="1" hidden="1">
      <c r="A139" s="90"/>
    </row>
    <row r="140" spans="1:1" s="110" customFormat="1" hidden="1">
      <c r="A140" s="90"/>
    </row>
    <row r="141" spans="1:1" s="110" customFormat="1" hidden="1">
      <c r="A141" s="90"/>
    </row>
    <row r="142" spans="1:1" s="110" customFormat="1" hidden="1">
      <c r="A142" s="90"/>
    </row>
    <row r="143" spans="1:1" s="110" customFormat="1" hidden="1">
      <c r="A143" s="90"/>
    </row>
    <row r="144" spans="1:1" s="110" customFormat="1" hidden="1">
      <c r="A144" s="90"/>
    </row>
    <row r="145" spans="1:1" s="110" customFormat="1" hidden="1">
      <c r="A145" s="90"/>
    </row>
    <row r="146" spans="1:1" s="110" customFormat="1" hidden="1">
      <c r="A146" s="90"/>
    </row>
    <row r="147" spans="1:1" s="110" customFormat="1" hidden="1">
      <c r="A147" s="90"/>
    </row>
    <row r="148" spans="1:1" s="110" customFormat="1" hidden="1">
      <c r="A148" s="90"/>
    </row>
    <row r="149" spans="1:1" s="110" customFormat="1" hidden="1">
      <c r="A149" s="90"/>
    </row>
    <row r="150" spans="1:1" s="110" customFormat="1" hidden="1">
      <c r="A150" s="90"/>
    </row>
    <row r="151" spans="1:1" s="110" customFormat="1" hidden="1">
      <c r="A151" s="90"/>
    </row>
    <row r="152" spans="1:1" s="110" customFormat="1" hidden="1">
      <c r="A152" s="90"/>
    </row>
    <row r="153" spans="1:1" s="110" customFormat="1" hidden="1">
      <c r="A153" s="90"/>
    </row>
    <row r="154" spans="1:1" s="110" customFormat="1" hidden="1">
      <c r="A154" s="90"/>
    </row>
    <row r="155" spans="1:1" s="110" customFormat="1" hidden="1">
      <c r="A155" s="90"/>
    </row>
    <row r="156" spans="1:1" s="110" customFormat="1" hidden="1">
      <c r="A156" s="90"/>
    </row>
    <row r="157" spans="1:1" s="110" customFormat="1" hidden="1">
      <c r="A157" s="90"/>
    </row>
    <row r="158" spans="1:1" s="110" customFormat="1" hidden="1">
      <c r="A158" s="90"/>
    </row>
    <row r="159" spans="1:1" s="110" customFormat="1" hidden="1">
      <c r="A159" s="90"/>
    </row>
    <row r="160" spans="1:1" s="110" customFormat="1" hidden="1">
      <c r="A160" s="90"/>
    </row>
    <row r="161" spans="1:1" s="110" customFormat="1" hidden="1">
      <c r="A161" s="90"/>
    </row>
    <row r="162" spans="1:1" s="110" customFormat="1" hidden="1">
      <c r="A162" s="90"/>
    </row>
    <row r="163" spans="1:1" s="110" customFormat="1" hidden="1">
      <c r="A163" s="90"/>
    </row>
    <row r="164" spans="1:1" s="110" customFormat="1" hidden="1">
      <c r="A164" s="90"/>
    </row>
    <row r="165" spans="1:1" s="110" customFormat="1" hidden="1">
      <c r="A165" s="90"/>
    </row>
    <row r="166" spans="1:1" s="110" customFormat="1" hidden="1">
      <c r="A166" s="90"/>
    </row>
    <row r="167" spans="1:1" s="110" customFormat="1" hidden="1">
      <c r="A167" s="90"/>
    </row>
    <row r="168" spans="1:1" s="110" customFormat="1" hidden="1">
      <c r="A168" s="90"/>
    </row>
    <row r="169" spans="1:1" s="110" customFormat="1" hidden="1">
      <c r="A169" s="90"/>
    </row>
    <row r="170" spans="1:1" s="110" customFormat="1" hidden="1">
      <c r="A170" s="90"/>
    </row>
    <row r="171" spans="1:1" s="110" customFormat="1" hidden="1">
      <c r="A171" s="90"/>
    </row>
    <row r="172" spans="1:1" s="110" customFormat="1" hidden="1">
      <c r="A172" s="90"/>
    </row>
    <row r="173" spans="1:1" s="110" customFormat="1" hidden="1">
      <c r="A173" s="90"/>
    </row>
    <row r="174" spans="1:1" s="110" customFormat="1" hidden="1">
      <c r="A174" s="90"/>
    </row>
    <row r="175" spans="1:1" s="110" customFormat="1" hidden="1">
      <c r="A175" s="90"/>
    </row>
    <row r="176" spans="1:1" s="110" customFormat="1" hidden="1">
      <c r="A176" s="90"/>
    </row>
    <row r="177" spans="1:1" s="110" customFormat="1" hidden="1">
      <c r="A177" s="90"/>
    </row>
    <row r="178" spans="1:1" s="110" customFormat="1" hidden="1">
      <c r="A178" s="90"/>
    </row>
    <row r="179" spans="1:1" s="110" customFormat="1" hidden="1">
      <c r="A179" s="90"/>
    </row>
    <row r="180" spans="1:1" s="110" customFormat="1" hidden="1">
      <c r="A180" s="90"/>
    </row>
    <row r="181" spans="1:1" s="110" customFormat="1" hidden="1">
      <c r="A181" s="90"/>
    </row>
    <row r="182" spans="1:1" s="110" customFormat="1" hidden="1">
      <c r="A182" s="90"/>
    </row>
    <row r="183" spans="1:1" s="110" customFormat="1" hidden="1">
      <c r="A183" s="90"/>
    </row>
    <row r="184" spans="1:1" s="110" customFormat="1" hidden="1">
      <c r="A184" s="90"/>
    </row>
    <row r="185" spans="1:1" s="110" customFormat="1" hidden="1">
      <c r="A185" s="90"/>
    </row>
    <row r="186" spans="1:1" s="110" customFormat="1" hidden="1">
      <c r="A186" s="90"/>
    </row>
    <row r="187" spans="1:1" s="110" customFormat="1" hidden="1">
      <c r="A187" s="90"/>
    </row>
    <row r="188" spans="1:1" s="110" customFormat="1" hidden="1">
      <c r="A188" s="90"/>
    </row>
    <row r="189" spans="1:1" s="110" customFormat="1" hidden="1">
      <c r="A189" s="90"/>
    </row>
    <row r="190" spans="1:1" s="110" customFormat="1" hidden="1">
      <c r="A190" s="90"/>
    </row>
    <row r="191" spans="1:1" s="110" customFormat="1" hidden="1">
      <c r="A191" s="90"/>
    </row>
    <row r="192" spans="1:1" s="110" customFormat="1" hidden="1">
      <c r="A192" s="90"/>
    </row>
    <row r="193" spans="1:1" s="110" customFormat="1" hidden="1">
      <c r="A193" s="90"/>
    </row>
    <row r="194" spans="1:1" s="110" customFormat="1" hidden="1">
      <c r="A194" s="90"/>
    </row>
    <row r="195" spans="1:1" s="110" customFormat="1" hidden="1">
      <c r="A195" s="90"/>
    </row>
    <row r="196" spans="1:1" s="110" customFormat="1" hidden="1">
      <c r="A196" s="90"/>
    </row>
    <row r="197" spans="1:1" s="110" customFormat="1" hidden="1">
      <c r="A197" s="90"/>
    </row>
    <row r="198" spans="1:1" s="110" customFormat="1" hidden="1">
      <c r="A198" s="90"/>
    </row>
    <row r="199" spans="1:1" s="110" customFormat="1" hidden="1">
      <c r="A199" s="90"/>
    </row>
    <row r="200" spans="1:1" s="110" customFormat="1" hidden="1">
      <c r="A200" s="90"/>
    </row>
    <row r="201" spans="1:1" s="110" customFormat="1" hidden="1">
      <c r="A201" s="90"/>
    </row>
    <row r="202" spans="1:1" s="110" customFormat="1" hidden="1">
      <c r="A202" s="90"/>
    </row>
    <row r="203" spans="1:1" s="110" customFormat="1" hidden="1">
      <c r="A203" s="90"/>
    </row>
    <row r="204" spans="1:1" s="110" customFormat="1" hidden="1">
      <c r="A204" s="90"/>
    </row>
    <row r="205" spans="1:1" s="110" customFormat="1" hidden="1">
      <c r="A205" s="90"/>
    </row>
    <row r="206" spans="1:1" s="110" customFormat="1" hidden="1">
      <c r="A206" s="90"/>
    </row>
    <row r="207" spans="1:1" s="110" customFormat="1" hidden="1">
      <c r="A207" s="90"/>
    </row>
    <row r="208" spans="1:1" s="110" customFormat="1" hidden="1">
      <c r="A208" s="90"/>
    </row>
    <row r="209" spans="1:1" s="110" customFormat="1" hidden="1">
      <c r="A209" s="90"/>
    </row>
    <row r="210" spans="1:1" s="110" customFormat="1" hidden="1">
      <c r="A210" s="90"/>
    </row>
    <row r="211" spans="1:1" s="110" customFormat="1" hidden="1">
      <c r="A211" s="90"/>
    </row>
    <row r="212" spans="1:1" s="110" customFormat="1" hidden="1">
      <c r="A212" s="90"/>
    </row>
    <row r="213" spans="1:1" s="110" customFormat="1" hidden="1">
      <c r="A213" s="90"/>
    </row>
    <row r="214" spans="1:1" s="110" customFormat="1" hidden="1">
      <c r="A214" s="90"/>
    </row>
    <row r="215" spans="1:1" s="110" customFormat="1" hidden="1">
      <c r="A215" s="90"/>
    </row>
    <row r="216" spans="1:1" s="110" customFormat="1" hidden="1">
      <c r="A216" s="90"/>
    </row>
    <row r="217" spans="1:1" s="110" customFormat="1" hidden="1">
      <c r="A217" s="90"/>
    </row>
    <row r="218" spans="1:1" s="110" customFormat="1" hidden="1">
      <c r="A218" s="90"/>
    </row>
    <row r="219" spans="1:1" s="110" customFormat="1" hidden="1">
      <c r="A219" s="90"/>
    </row>
    <row r="220" spans="1:1" s="110" customFormat="1" hidden="1">
      <c r="A220" s="90"/>
    </row>
    <row r="221" spans="1:1" s="110" customFormat="1" hidden="1">
      <c r="A221" s="90"/>
    </row>
    <row r="222" spans="1:1" s="110" customFormat="1" hidden="1">
      <c r="A222" s="90"/>
    </row>
    <row r="223" spans="1:1" s="110" customFormat="1" hidden="1">
      <c r="A223" s="90"/>
    </row>
    <row r="224" spans="1:1" s="110" customFormat="1" hidden="1">
      <c r="A224" s="90"/>
    </row>
    <row r="225" spans="1:1" s="110" customFormat="1" hidden="1">
      <c r="A225" s="90"/>
    </row>
    <row r="226" spans="1:1" s="110" customFormat="1" hidden="1">
      <c r="A226" s="90"/>
    </row>
    <row r="227" spans="1:1" s="110" customFormat="1" hidden="1">
      <c r="A227" s="90"/>
    </row>
    <row r="228" spans="1:1" s="110" customFormat="1" hidden="1">
      <c r="A228" s="90"/>
    </row>
    <row r="229" spans="1:1" s="110" customFormat="1" hidden="1">
      <c r="A229" s="90"/>
    </row>
    <row r="230" spans="1:1" s="110" customFormat="1" hidden="1">
      <c r="A230" s="90"/>
    </row>
    <row r="231" spans="1:1" s="110" customFormat="1" hidden="1">
      <c r="A231" s="90"/>
    </row>
    <row r="232" spans="1:1" s="110" customFormat="1" hidden="1">
      <c r="A232" s="90"/>
    </row>
    <row r="233" spans="1:1" s="110" customFormat="1" hidden="1">
      <c r="A233" s="90"/>
    </row>
    <row r="234" spans="1:1" s="110" customFormat="1" hidden="1">
      <c r="A234" s="90"/>
    </row>
    <row r="235" spans="1:1" s="110" customFormat="1" hidden="1">
      <c r="A235" s="90"/>
    </row>
    <row r="236" spans="1:1" s="110" customFormat="1" hidden="1">
      <c r="A236" s="90"/>
    </row>
    <row r="237" spans="1:1" s="110" customFormat="1" hidden="1">
      <c r="A237" s="90"/>
    </row>
    <row r="238" spans="1:1" s="110" customFormat="1" hidden="1">
      <c r="A238" s="90"/>
    </row>
    <row r="239" spans="1:1" s="110" customFormat="1" hidden="1">
      <c r="A239" s="90"/>
    </row>
    <row r="240" spans="1:1" s="110" customFormat="1" hidden="1">
      <c r="A240" s="90"/>
    </row>
    <row r="241" spans="1:1" s="110" customFormat="1" hidden="1">
      <c r="A241" s="90"/>
    </row>
    <row r="242" spans="1:1" s="110" customFormat="1" hidden="1">
      <c r="A242" s="90"/>
    </row>
    <row r="243" spans="1:1" s="110" customFormat="1" hidden="1">
      <c r="A243" s="90"/>
    </row>
    <row r="244" spans="1:1" s="110" customFormat="1" hidden="1">
      <c r="A244" s="90"/>
    </row>
    <row r="245" spans="1:1" s="110" customFormat="1" hidden="1">
      <c r="A245" s="90"/>
    </row>
    <row r="246" spans="1:1" s="110" customFormat="1" hidden="1">
      <c r="A246" s="90"/>
    </row>
    <row r="247" spans="1:1" s="110" customFormat="1" hidden="1">
      <c r="A247" s="90"/>
    </row>
    <row r="248" spans="1:1" s="110" customFormat="1" hidden="1">
      <c r="A248" s="90"/>
    </row>
    <row r="249" spans="1:1" s="110" customFormat="1" hidden="1">
      <c r="A249" s="90"/>
    </row>
    <row r="250" spans="1:1" s="110" customFormat="1" hidden="1">
      <c r="A250" s="90"/>
    </row>
    <row r="251" spans="1:1" s="110" customFormat="1" hidden="1">
      <c r="A251" s="90"/>
    </row>
    <row r="252" spans="1:1" s="110" customFormat="1" hidden="1">
      <c r="A252" s="90"/>
    </row>
    <row r="253" spans="1:1" s="110" customFormat="1" hidden="1">
      <c r="A253" s="90"/>
    </row>
    <row r="254" spans="1:1" s="110" customFormat="1" hidden="1">
      <c r="A254" s="90"/>
    </row>
    <row r="255" spans="1:1" s="110" customFormat="1" hidden="1">
      <c r="A255" s="90"/>
    </row>
    <row r="256" spans="1:1" s="110" customFormat="1" hidden="1">
      <c r="A256" s="90"/>
    </row>
    <row r="257" spans="1:1" s="110" customFormat="1" hidden="1">
      <c r="A257" s="90"/>
    </row>
    <row r="258" spans="1:1" s="110" customFormat="1" hidden="1">
      <c r="A258" s="90"/>
    </row>
    <row r="259" spans="1:1" s="110" customFormat="1" hidden="1">
      <c r="A259" s="90"/>
    </row>
    <row r="260" spans="1:1" s="110" customFormat="1" hidden="1">
      <c r="A260" s="90"/>
    </row>
    <row r="261" spans="1:1" s="110" customFormat="1" hidden="1">
      <c r="A261" s="90"/>
    </row>
    <row r="262" spans="1:1" s="110" customFormat="1" hidden="1">
      <c r="A262" s="90"/>
    </row>
    <row r="263" spans="1:1" s="110" customFormat="1" hidden="1">
      <c r="A263" s="90"/>
    </row>
    <row r="264" spans="1:1" s="110" customFormat="1" hidden="1">
      <c r="A264" s="90"/>
    </row>
    <row r="265" spans="1:1" s="110" customFormat="1" hidden="1">
      <c r="A265" s="90"/>
    </row>
    <row r="266" spans="1:1" s="110" customFormat="1" hidden="1">
      <c r="A266" s="90"/>
    </row>
    <row r="267" spans="1:1" s="110" customFormat="1" hidden="1">
      <c r="A267" s="90"/>
    </row>
    <row r="268" spans="1:1" s="110" customFormat="1" hidden="1">
      <c r="A268" s="90"/>
    </row>
    <row r="269" spans="1:1" s="110" customFormat="1" hidden="1">
      <c r="A269" s="90"/>
    </row>
    <row r="270" spans="1:1" s="110" customFormat="1" hidden="1">
      <c r="A270" s="90"/>
    </row>
    <row r="271" spans="1:1" s="110" customFormat="1" hidden="1">
      <c r="A271" s="90"/>
    </row>
    <row r="272" spans="1:1" s="110" customFormat="1" hidden="1">
      <c r="A272" s="90"/>
    </row>
    <row r="273" spans="1:1" s="110" customFormat="1" hidden="1">
      <c r="A273" s="90"/>
    </row>
    <row r="274" spans="1:1" s="110" customFormat="1" hidden="1">
      <c r="A274" s="90"/>
    </row>
    <row r="275" spans="1:1" s="110" customFormat="1" hidden="1">
      <c r="A275" s="90"/>
    </row>
    <row r="276" spans="1:1" s="110" customFormat="1" hidden="1">
      <c r="A276" s="90"/>
    </row>
    <row r="277" spans="1:1" s="110" customFormat="1" hidden="1">
      <c r="A277" s="90"/>
    </row>
    <row r="278" spans="1:1" s="110" customFormat="1" hidden="1">
      <c r="A278" s="90"/>
    </row>
    <row r="279" spans="1:1" s="110" customFormat="1" hidden="1">
      <c r="A279" s="90"/>
    </row>
    <row r="280" spans="1:1" s="110" customFormat="1" hidden="1">
      <c r="A280" s="90"/>
    </row>
    <row r="281" spans="1:1" s="110" customFormat="1" hidden="1">
      <c r="A281" s="90"/>
    </row>
    <row r="282" spans="1:1" s="110" customFormat="1" hidden="1">
      <c r="A282" s="90"/>
    </row>
    <row r="283" spans="1:1" s="110" customFormat="1" hidden="1">
      <c r="A283" s="90"/>
    </row>
    <row r="284" spans="1:1" s="110" customFormat="1" hidden="1">
      <c r="A284" s="90"/>
    </row>
    <row r="285" spans="1:1" s="110" customFormat="1" hidden="1">
      <c r="A285" s="90"/>
    </row>
    <row r="286" spans="1:1" s="110" customFormat="1" hidden="1">
      <c r="A286" s="90"/>
    </row>
    <row r="287" spans="1:1" s="110" customFormat="1" hidden="1">
      <c r="A287" s="90"/>
    </row>
    <row r="288" spans="1:1" s="110" customFormat="1" hidden="1">
      <c r="A288" s="90"/>
    </row>
    <row r="289" spans="1:1" s="110" customFormat="1" hidden="1">
      <c r="A289" s="90"/>
    </row>
    <row r="290" spans="1:1" s="110" customFormat="1" hidden="1">
      <c r="A290" s="90"/>
    </row>
    <row r="291" spans="1:1" s="110" customFormat="1" hidden="1">
      <c r="A291" s="90"/>
    </row>
    <row r="292" spans="1:1" s="110" customFormat="1" hidden="1">
      <c r="A292" s="90"/>
    </row>
    <row r="293" spans="1:1" s="110" customFormat="1" hidden="1">
      <c r="A293" s="90"/>
    </row>
    <row r="294" spans="1:1" s="110" customFormat="1" hidden="1">
      <c r="A294" s="90"/>
    </row>
    <row r="295" spans="1:1" s="110" customFormat="1" hidden="1">
      <c r="A295" s="90"/>
    </row>
    <row r="296" spans="1:1" s="110" customFormat="1" hidden="1">
      <c r="A296" s="90"/>
    </row>
    <row r="297" spans="1:1" s="110" customFormat="1" hidden="1">
      <c r="A297" s="90"/>
    </row>
    <row r="298" spans="1:1" s="110" customFormat="1" hidden="1">
      <c r="A298" s="90"/>
    </row>
    <row r="299" spans="1:1" s="110" customFormat="1" hidden="1">
      <c r="A299" s="90"/>
    </row>
    <row r="300" spans="1:1" s="110" customFormat="1" hidden="1">
      <c r="A300" s="90"/>
    </row>
    <row r="301" spans="1:1" s="110" customFormat="1" hidden="1">
      <c r="A301" s="90"/>
    </row>
    <row r="302" spans="1:1" s="110" customFormat="1" hidden="1">
      <c r="A302" s="90"/>
    </row>
    <row r="303" spans="1:1" s="110" customFormat="1" hidden="1">
      <c r="A303" s="90"/>
    </row>
    <row r="304" spans="1:1" s="110" customFormat="1" hidden="1">
      <c r="A304" s="90"/>
    </row>
    <row r="305" spans="1:1" s="110" customFormat="1" hidden="1">
      <c r="A305" s="90"/>
    </row>
    <row r="306" spans="1:1" s="110" customFormat="1" hidden="1">
      <c r="A306" s="90"/>
    </row>
    <row r="307" spans="1:1" s="110" customFormat="1" hidden="1">
      <c r="A307" s="90"/>
    </row>
    <row r="308" spans="1:1" s="110" customFormat="1" hidden="1">
      <c r="A308" s="90"/>
    </row>
    <row r="309" spans="1:1" s="110" customFormat="1" hidden="1">
      <c r="A309" s="90"/>
    </row>
    <row r="310" spans="1:1" s="110" customFormat="1" hidden="1">
      <c r="A310" s="90"/>
    </row>
    <row r="311" spans="1:1" s="110" customFormat="1" hidden="1">
      <c r="A311" s="90"/>
    </row>
    <row r="312" spans="1:1" s="110" customFormat="1" hidden="1">
      <c r="A312" s="90"/>
    </row>
    <row r="313" spans="1:1" s="110" customFormat="1" hidden="1">
      <c r="A313" s="90"/>
    </row>
    <row r="314" spans="1:1" s="110" customFormat="1" hidden="1">
      <c r="A314" s="90"/>
    </row>
    <row r="315" spans="1:1" s="110" customFormat="1" hidden="1">
      <c r="A315" s="90"/>
    </row>
    <row r="316" spans="1:1" s="110" customFormat="1" hidden="1">
      <c r="A316" s="90"/>
    </row>
    <row r="317" spans="1:1" s="110" customFormat="1" hidden="1">
      <c r="A317" s="90"/>
    </row>
    <row r="318" spans="1:1" s="110" customFormat="1" hidden="1">
      <c r="A318" s="90"/>
    </row>
    <row r="319" spans="1:1" s="110" customFormat="1" hidden="1">
      <c r="A319" s="90"/>
    </row>
    <row r="320" spans="1:1" s="110" customFormat="1" hidden="1">
      <c r="A320" s="90"/>
    </row>
    <row r="321" spans="1:1" s="110" customFormat="1" hidden="1">
      <c r="A321" s="90"/>
    </row>
    <row r="322" spans="1:1" s="110" customFormat="1" hidden="1">
      <c r="A322" s="90"/>
    </row>
    <row r="323" spans="1:1" s="110" customFormat="1" hidden="1">
      <c r="A323" s="90"/>
    </row>
    <row r="324" spans="1:1" s="110" customFormat="1" hidden="1">
      <c r="A324" s="90"/>
    </row>
    <row r="325" spans="1:1" s="110" customFormat="1" hidden="1">
      <c r="A325" s="90"/>
    </row>
    <row r="326" spans="1:1" s="110" customFormat="1" hidden="1">
      <c r="A326" s="90"/>
    </row>
    <row r="327" spans="1:1" s="110" customFormat="1" hidden="1">
      <c r="A327" s="90"/>
    </row>
    <row r="328" spans="1:1" s="110" customFormat="1" hidden="1">
      <c r="A328" s="90"/>
    </row>
    <row r="329" spans="1:1" s="110" customFormat="1" hidden="1">
      <c r="A329" s="90"/>
    </row>
    <row r="330" spans="1:1" s="110" customFormat="1" hidden="1">
      <c r="A330" s="90"/>
    </row>
    <row r="331" spans="1:1" s="110" customFormat="1" hidden="1">
      <c r="A331" s="90"/>
    </row>
    <row r="332" spans="1:1" s="110" customFormat="1" hidden="1">
      <c r="A332" s="90"/>
    </row>
    <row r="333" spans="1:1" s="110" customFormat="1" hidden="1">
      <c r="A333" s="90"/>
    </row>
    <row r="334" spans="1:1" s="110" customFormat="1" hidden="1">
      <c r="A334" s="90"/>
    </row>
    <row r="335" spans="1:1" s="110" customFormat="1" hidden="1">
      <c r="A335" s="90"/>
    </row>
    <row r="336" spans="1:1" s="110" customFormat="1" hidden="1">
      <c r="A336" s="90"/>
    </row>
    <row r="337" spans="1:1" s="110" customFormat="1" hidden="1">
      <c r="A337" s="90"/>
    </row>
    <row r="338" spans="1:1" s="110" customFormat="1" hidden="1">
      <c r="A338" s="90"/>
    </row>
    <row r="339" spans="1:1" s="110" customFormat="1" hidden="1">
      <c r="A339" s="90"/>
    </row>
    <row r="340" spans="1:1" s="110" customFormat="1" hidden="1">
      <c r="A340" s="90"/>
    </row>
    <row r="341" spans="1:1" s="110" customFormat="1" hidden="1">
      <c r="A341" s="90"/>
    </row>
    <row r="342" spans="1:1" hidden="1"/>
    <row r="343" spans="1:1" hidden="1"/>
    <row r="344" spans="1:1" hidden="1"/>
    <row r="345" spans="1:1" hidden="1"/>
    <row r="346" spans="1:1" hidden="1"/>
    <row r="347" spans="1:1" hidden="1"/>
    <row r="348" spans="1:1" hidden="1"/>
    <row r="349" spans="1:1" hidden="1"/>
    <row r="350" spans="1:1" hidden="1"/>
    <row r="351" spans="1:1" hidden="1"/>
    <row r="352" spans="1:1"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CS106"/>
  <sheetViews>
    <sheetView tabSelected="1" zoomScaleNormal="100" workbookViewId="0">
      <pane xSplit="1" ySplit="4" topLeftCell="B5" activePane="bottomRight" state="frozen"/>
      <selection pane="topRight" activeCell="B1" sqref="B1"/>
      <selection pane="bottomLeft" activeCell="A5" sqref="A5"/>
      <selection pane="bottomRight" activeCell="B36" sqref="B36"/>
    </sheetView>
  </sheetViews>
  <sheetFormatPr defaultColWidth="9.140625" defaultRowHeight="12.75"/>
  <cols>
    <col min="1" max="1" width="36.7109375" bestFit="1" customWidth="1"/>
    <col min="2" max="56" width="14.7109375" customWidth="1"/>
    <col min="57" max="57" width="14.7109375" style="87" customWidth="1"/>
  </cols>
  <sheetData>
    <row r="1" spans="1:97" ht="26.25">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332</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147137023.31031251</v>
      </c>
      <c r="C6" s="65"/>
      <c r="D6" s="65">
        <v>1878694.1203125</v>
      </c>
      <c r="E6" s="65">
        <v>145258329.19</v>
      </c>
      <c r="F6" s="65"/>
      <c r="G6" s="65"/>
      <c r="H6" s="65"/>
      <c r="I6" s="66"/>
      <c r="J6" s="65"/>
      <c r="K6" s="65"/>
      <c r="L6" s="65"/>
      <c r="M6" s="67"/>
      <c r="N6" s="65"/>
      <c r="O6" s="65"/>
      <c r="P6" s="65"/>
      <c r="Q6" s="65"/>
      <c r="R6" s="65"/>
      <c r="S6" s="65"/>
      <c r="T6" s="65"/>
      <c r="U6" s="65"/>
      <c r="V6" s="67">
        <v>1036300.43671875</v>
      </c>
      <c r="W6" s="65">
        <f t="shared" ref="W6:W11" si="1">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c r="R7" s="65"/>
      <c r="S7" s="65"/>
      <c r="T7" s="65"/>
      <c r="U7" s="65"/>
      <c r="V7" s="67">
        <v>378192.27304687502</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1426212.9140625</v>
      </c>
      <c r="C8" s="65"/>
      <c r="D8" s="65">
        <v>1426212.9140625</v>
      </c>
      <c r="E8" s="65"/>
      <c r="F8" s="65"/>
      <c r="G8" s="65"/>
      <c r="H8" s="65"/>
      <c r="I8" s="65"/>
      <c r="J8" s="65"/>
      <c r="K8" s="65"/>
      <c r="L8" s="65"/>
      <c r="M8" s="67"/>
      <c r="N8" s="65"/>
      <c r="O8" s="65"/>
      <c r="P8" s="65"/>
      <c r="Q8" s="65"/>
      <c r="R8" s="65"/>
      <c r="S8" s="65"/>
      <c r="T8" s="65"/>
      <c r="U8" s="65"/>
      <c r="V8" s="67">
        <v>694364.62148437498</v>
      </c>
      <c r="W8" s="65">
        <f t="shared" si="1"/>
        <v>19789553.4375</v>
      </c>
      <c r="X8" s="65">
        <v>19789553.4375</v>
      </c>
      <c r="Y8" s="65"/>
      <c r="Z8" s="65"/>
      <c r="AA8" s="65"/>
      <c r="AB8" s="65"/>
      <c r="AC8" s="65"/>
      <c r="AD8" s="65"/>
      <c r="AE8" s="65">
        <v>21738.246875000001</v>
      </c>
      <c r="AF8" s="65">
        <v>1140661.7242187499</v>
      </c>
      <c r="AG8" s="65"/>
      <c r="AH8" s="65"/>
      <c r="AI8" s="65"/>
      <c r="AJ8" s="65">
        <v>0.38902988396584987</v>
      </c>
      <c r="AK8" s="65">
        <v>2052171.40625</v>
      </c>
      <c r="AL8" s="65">
        <v>66713.429833984381</v>
      </c>
      <c r="AM8" s="65"/>
      <c r="AN8" s="65">
        <v>225.02769470214844</v>
      </c>
      <c r="AO8" s="65">
        <v>11084.30908203125</v>
      </c>
      <c r="AP8" s="65">
        <v>47.691268444061279</v>
      </c>
      <c r="AQ8" s="65">
        <v>26241.44775390625</v>
      </c>
      <c r="AR8" s="65"/>
      <c r="AS8" s="65"/>
      <c r="AT8" s="65"/>
      <c r="AU8" s="65"/>
      <c r="AV8" s="65"/>
      <c r="AW8" s="65"/>
      <c r="AX8" s="65"/>
      <c r="AY8" s="65"/>
      <c r="AZ8" s="65"/>
      <c r="BA8" s="65"/>
      <c r="BB8" s="65"/>
      <c r="BC8" s="65"/>
      <c r="BD8" s="65"/>
      <c r="BE8" s="68"/>
    </row>
    <row r="9" spans="1:97">
      <c r="A9" s="64" t="s">
        <v>238</v>
      </c>
      <c r="B9" s="65">
        <f t="shared" si="0"/>
        <v>-47131943.058749996</v>
      </c>
      <c r="C9" s="65"/>
      <c r="D9" s="65">
        <v>-728213.86875000002</v>
      </c>
      <c r="E9" s="65">
        <v>-46403729.189999998</v>
      </c>
      <c r="F9" s="65"/>
      <c r="G9" s="65"/>
      <c r="H9" s="65"/>
      <c r="I9" s="65"/>
      <c r="J9" s="65"/>
      <c r="K9" s="65"/>
      <c r="L9" s="65"/>
      <c r="M9" s="67"/>
      <c r="N9" s="65"/>
      <c r="O9" s="65"/>
      <c r="P9" s="65"/>
      <c r="Q9" s="65"/>
      <c r="R9" s="65"/>
      <c r="S9" s="65"/>
      <c r="T9" s="65"/>
      <c r="U9" s="65"/>
      <c r="V9" s="67"/>
      <c r="W9" s="65">
        <f t="shared" si="1"/>
        <v>-2730343.3828125</v>
      </c>
      <c r="X9" s="65">
        <v>-2730343.3828125</v>
      </c>
      <c r="Y9" s="65"/>
      <c r="Z9" s="65"/>
      <c r="AA9" s="65"/>
      <c r="AB9" s="65"/>
      <c r="AC9" s="65"/>
      <c r="AD9" s="65"/>
      <c r="AE9" s="65">
        <v>-588.53474578857424</v>
      </c>
      <c r="AF9" s="65">
        <v>-265744.87539062498</v>
      </c>
      <c r="AG9" s="65"/>
      <c r="AH9" s="65"/>
      <c r="AI9" s="65"/>
      <c r="AJ9" s="65">
        <v>-19622.010644531249</v>
      </c>
      <c r="AK9" s="65">
        <v>-637323.0078125</v>
      </c>
      <c r="AL9" s="65">
        <v>-623523.62734375009</v>
      </c>
      <c r="AM9" s="65"/>
      <c r="AN9" s="65">
        <v>-3175.2578735351562</v>
      </c>
      <c r="AO9" s="65">
        <v>-64727.900390625</v>
      </c>
      <c r="AP9" s="65">
        <v>-2033.305419921875</v>
      </c>
      <c r="AQ9" s="65">
        <v>-66493.4814453125</v>
      </c>
      <c r="AR9" s="65"/>
      <c r="AS9" s="65"/>
      <c r="AT9" s="65"/>
      <c r="AU9" s="65"/>
      <c r="AV9" s="65"/>
      <c r="AW9" s="65"/>
      <c r="AX9" s="65"/>
      <c r="AY9" s="65"/>
      <c r="AZ9" s="65"/>
      <c r="BA9" s="65"/>
      <c r="BB9" s="65"/>
      <c r="BC9" s="65"/>
      <c r="BD9" s="65"/>
      <c r="BE9" s="68"/>
    </row>
    <row r="10" spans="1:97">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v>-196660.83984375</v>
      </c>
      <c r="AL10" s="65">
        <v>-2125945.0062500001</v>
      </c>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-4961320.1218750002</v>
      </c>
      <c r="C11" s="65"/>
      <c r="D11" s="65"/>
      <c r="E11" s="65">
        <v>-4961320.1218750002</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2">SUM(B6:B11)</f>
        <v>96469973.043750003</v>
      </c>
      <c r="C12" s="71">
        <f t="shared" si="2"/>
        <v>0</v>
      </c>
      <c r="D12" s="71">
        <f t="shared" si="2"/>
        <v>2576693.1656249999</v>
      </c>
      <c r="E12" s="71">
        <f t="shared" si="2"/>
        <v>93893279.878124997</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0</v>
      </c>
      <c r="P12" s="71">
        <f t="shared" si="2"/>
        <v>0</v>
      </c>
      <c r="Q12" s="71">
        <f t="shared" si="2"/>
        <v>0</v>
      </c>
      <c r="R12" s="71">
        <f t="shared" si="2"/>
        <v>0</v>
      </c>
      <c r="S12" s="71">
        <f t="shared" si="2"/>
        <v>0</v>
      </c>
      <c r="T12" s="71">
        <f t="shared" si="2"/>
        <v>0</v>
      </c>
      <c r="U12" s="71">
        <f t="shared" si="2"/>
        <v>0</v>
      </c>
      <c r="V12" s="72">
        <f t="shared" si="2"/>
        <v>2108857.3312500003</v>
      </c>
      <c r="W12" s="72">
        <f t="shared" si="2"/>
        <v>17059210.0546875</v>
      </c>
      <c r="X12" s="71">
        <f t="shared" si="2"/>
        <v>17059210.0546875</v>
      </c>
      <c r="Y12" s="71">
        <f t="shared" si="2"/>
        <v>0</v>
      </c>
      <c r="Z12" s="71">
        <f t="shared" si="2"/>
        <v>0</v>
      </c>
      <c r="AA12" s="71">
        <f t="shared" si="2"/>
        <v>0</v>
      </c>
      <c r="AB12" s="71">
        <f t="shared" si="2"/>
        <v>0</v>
      </c>
      <c r="AC12" s="71">
        <f t="shared" si="2"/>
        <v>0</v>
      </c>
      <c r="AD12" s="71">
        <f t="shared" si="2"/>
        <v>0</v>
      </c>
      <c r="AE12" s="71">
        <f t="shared" si="2"/>
        <v>21149.712129211428</v>
      </c>
      <c r="AF12" s="71">
        <f t="shared" si="2"/>
        <v>874916.84882812493</v>
      </c>
      <c r="AG12" s="71">
        <f t="shared" si="2"/>
        <v>0</v>
      </c>
      <c r="AH12" s="71">
        <f t="shared" si="2"/>
        <v>0</v>
      </c>
      <c r="AI12" s="71">
        <f t="shared" si="2"/>
        <v>0</v>
      </c>
      <c r="AJ12" s="71">
        <f t="shared" si="2"/>
        <v>-19621.621614647283</v>
      </c>
      <c r="AK12" s="71">
        <f t="shared" si="2"/>
        <v>1218187.55859375</v>
      </c>
      <c r="AL12" s="71">
        <f t="shared" si="2"/>
        <v>-2682755.2037597657</v>
      </c>
      <c r="AM12" s="71">
        <f t="shared" si="2"/>
        <v>0</v>
      </c>
      <c r="AN12" s="71">
        <f t="shared" si="2"/>
        <v>-2950.2301788330078</v>
      </c>
      <c r="AO12" s="71">
        <f t="shared" si="2"/>
        <v>-53643.59130859375</v>
      </c>
      <c r="AP12" s="71">
        <f t="shared" si="2"/>
        <v>-1985.6141514778137</v>
      </c>
      <c r="AQ12" s="71">
        <f t="shared" si="2"/>
        <v>-40252.03369140625</v>
      </c>
      <c r="AR12" s="71">
        <f t="shared" si="2"/>
        <v>0</v>
      </c>
      <c r="AS12" s="71">
        <f t="shared" si="2"/>
        <v>0</v>
      </c>
      <c r="AT12" s="71">
        <f t="shared" si="2"/>
        <v>0</v>
      </c>
      <c r="AU12" s="71">
        <f t="shared" si="2"/>
        <v>0</v>
      </c>
      <c r="AV12" s="71">
        <f t="shared" si="2"/>
        <v>0</v>
      </c>
      <c r="AW12" s="71">
        <f t="shared" si="2"/>
        <v>0</v>
      </c>
      <c r="AX12" s="71">
        <f t="shared" si="2"/>
        <v>0</v>
      </c>
      <c r="AY12" s="71">
        <f t="shared" si="2"/>
        <v>0</v>
      </c>
      <c r="AZ12" s="71">
        <f t="shared" si="2"/>
        <v>0</v>
      </c>
      <c r="BA12" s="71">
        <f t="shared" si="2"/>
        <v>0</v>
      </c>
      <c r="BB12" s="71">
        <f t="shared" si="2"/>
        <v>0</v>
      </c>
      <c r="BC12" s="71">
        <f t="shared" si="2"/>
        <v>0</v>
      </c>
      <c r="BD12" s="71">
        <f t="shared" si="2"/>
        <v>0</v>
      </c>
      <c r="BE12" s="73">
        <f t="shared" si="2"/>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3891442.416592408</v>
      </c>
      <c r="C15" s="65">
        <f t="shared" ref="C15:AX15" si="3">-(C12+(C14+C17+C36+C49)-C51)</f>
        <v>0</v>
      </c>
      <c r="D15" s="65">
        <f t="shared" si="3"/>
        <v>-444273.63164062495</v>
      </c>
      <c r="E15" s="65">
        <f t="shared" si="3"/>
        <v>4335716.0482330397</v>
      </c>
      <c r="F15" s="65">
        <f t="shared" si="3"/>
        <v>0</v>
      </c>
      <c r="G15" s="65">
        <f t="shared" si="3"/>
        <v>0</v>
      </c>
      <c r="H15" s="65">
        <f t="shared" si="3"/>
        <v>0</v>
      </c>
      <c r="I15" s="65">
        <f t="shared" si="3"/>
        <v>0</v>
      </c>
      <c r="J15" s="65">
        <f t="shared" si="3"/>
        <v>-5.76171875E-2</v>
      </c>
      <c r="K15" s="65">
        <f t="shared" si="3"/>
        <v>0</v>
      </c>
      <c r="L15" s="65">
        <f t="shared" si="3"/>
        <v>0</v>
      </c>
      <c r="M15" s="65">
        <f t="shared" si="3"/>
        <v>1144052.1253662109</v>
      </c>
      <c r="N15" s="65">
        <f t="shared" si="3"/>
        <v>0</v>
      </c>
      <c r="O15" s="65">
        <f t="shared" si="3"/>
        <v>-218394</v>
      </c>
      <c r="P15" s="65">
        <f t="shared" si="3"/>
        <v>0</v>
      </c>
      <c r="Q15" s="65">
        <f t="shared" si="3"/>
        <v>0</v>
      </c>
      <c r="R15" s="65">
        <f t="shared" si="3"/>
        <v>0</v>
      </c>
      <c r="S15" s="65">
        <f t="shared" si="3"/>
        <v>0</v>
      </c>
      <c r="T15" s="65">
        <f t="shared" si="3"/>
        <v>0</v>
      </c>
      <c r="U15" s="65">
        <f t="shared" si="3"/>
        <v>0</v>
      </c>
      <c r="V15" s="65">
        <f t="shared" si="3"/>
        <v>-1072556.8945312502</v>
      </c>
      <c r="W15" s="65">
        <f>-(W12+(W14+W17+W36+W49)-W51)</f>
        <v>0.8203125</v>
      </c>
      <c r="X15" s="65">
        <f t="shared" si="3"/>
        <v>0.8203125</v>
      </c>
      <c r="Y15" s="65">
        <f t="shared" si="3"/>
        <v>0</v>
      </c>
      <c r="Z15" s="65">
        <f t="shared" si="3"/>
        <v>0</v>
      </c>
      <c r="AA15" s="65">
        <f t="shared" si="3"/>
        <v>0</v>
      </c>
      <c r="AB15" s="65">
        <f t="shared" si="3"/>
        <v>0</v>
      </c>
      <c r="AC15" s="65">
        <f t="shared" si="3"/>
        <v>3.6767648765817229E-3</v>
      </c>
      <c r="AD15" s="65">
        <f t="shared" si="3"/>
        <v>0</v>
      </c>
      <c r="AE15" s="65">
        <f t="shared" si="3"/>
        <v>2.6006245578173548E-2</v>
      </c>
      <c r="AF15" s="65">
        <f t="shared" si="3"/>
        <v>1.1475880360230803</v>
      </c>
      <c r="AG15" s="65">
        <f t="shared" si="3"/>
        <v>0</v>
      </c>
      <c r="AH15" s="65">
        <f t="shared" si="3"/>
        <v>0</v>
      </c>
      <c r="AI15" s="65">
        <f t="shared" si="3"/>
        <v>0</v>
      </c>
      <c r="AJ15" s="65">
        <f t="shared" si="3"/>
        <v>1.7133379355072975E-2</v>
      </c>
      <c r="AK15" s="65">
        <f t="shared" si="3"/>
        <v>-580503.0908203125</v>
      </c>
      <c r="AL15" s="65">
        <f t="shared" si="3"/>
        <v>3466.9705940007698</v>
      </c>
      <c r="AM15" s="65">
        <f t="shared" si="3"/>
        <v>0</v>
      </c>
      <c r="AN15" s="65">
        <f t="shared" si="3"/>
        <v>-2.390444278717041E-3</v>
      </c>
      <c r="AO15" s="65">
        <f t="shared" si="3"/>
        <v>-43.559226989746094</v>
      </c>
      <c r="AP15" s="65">
        <f t="shared" si="3"/>
        <v>6.7350119352340698E-3</v>
      </c>
      <c r="AQ15" s="65">
        <f t="shared" si="3"/>
        <v>7.4625015258789063E-4</v>
      </c>
      <c r="AR15" s="65">
        <f t="shared" si="3"/>
        <v>0</v>
      </c>
      <c r="AS15" s="65">
        <f t="shared" si="3"/>
        <v>0</v>
      </c>
      <c r="AT15" s="65">
        <f t="shared" si="3"/>
        <v>0</v>
      </c>
      <c r="AU15" s="65">
        <f t="shared" si="3"/>
        <v>0</v>
      </c>
      <c r="AV15" s="65">
        <f t="shared" si="3"/>
        <v>0</v>
      </c>
      <c r="AW15" s="65">
        <f t="shared" si="3"/>
        <v>0</v>
      </c>
      <c r="AX15" s="65">
        <f t="shared" si="3"/>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-83194918.16492188</v>
      </c>
      <c r="C17" s="71">
        <f t="shared" ref="C17:BE17" si="4">SUM(C18:C34)</f>
        <v>0</v>
      </c>
      <c r="D17" s="71">
        <f t="shared" si="4"/>
        <v>-1351832.3203125</v>
      </c>
      <c r="E17" s="71">
        <f t="shared" si="4"/>
        <v>-81843085.84460938</v>
      </c>
      <c r="F17" s="71">
        <f t="shared" si="4"/>
        <v>0</v>
      </c>
      <c r="G17" s="71">
        <f t="shared" si="4"/>
        <v>0</v>
      </c>
      <c r="H17" s="71">
        <f t="shared" si="4"/>
        <v>0</v>
      </c>
      <c r="I17" s="71">
        <f t="shared" si="4"/>
        <v>0</v>
      </c>
      <c r="J17" s="71">
        <f t="shared" si="4"/>
        <v>1767684.1923828125</v>
      </c>
      <c r="K17" s="71">
        <f t="shared" si="4"/>
        <v>0</v>
      </c>
      <c r="L17" s="71">
        <f t="shared" si="4"/>
        <v>0</v>
      </c>
      <c r="M17" s="72">
        <f t="shared" si="4"/>
        <v>229847.541015625</v>
      </c>
      <c r="N17" s="71">
        <f t="shared" si="4"/>
        <v>0</v>
      </c>
      <c r="O17" s="71">
        <f t="shared" si="4"/>
        <v>1257564</v>
      </c>
      <c r="P17" s="71">
        <f t="shared" si="4"/>
        <v>0</v>
      </c>
      <c r="Q17" s="71">
        <f t="shared" si="4"/>
        <v>0</v>
      </c>
      <c r="R17" s="71">
        <f t="shared" si="4"/>
        <v>0</v>
      </c>
      <c r="S17" s="71">
        <f t="shared" si="4"/>
        <v>0</v>
      </c>
      <c r="T17" s="71">
        <f t="shared" si="4"/>
        <v>0</v>
      </c>
      <c r="U17" s="71">
        <f t="shared" si="4"/>
        <v>0</v>
      </c>
      <c r="V17" s="72">
        <f t="shared" si="4"/>
        <v>-1036300.43671875</v>
      </c>
      <c r="W17" s="72">
        <f t="shared" si="4"/>
        <v>-17059210.875</v>
      </c>
      <c r="X17" s="71">
        <f t="shared" si="4"/>
        <v>-17059210.875</v>
      </c>
      <c r="Y17" s="71">
        <f t="shared" si="4"/>
        <v>0</v>
      </c>
      <c r="Z17" s="71">
        <f t="shared" si="4"/>
        <v>0</v>
      </c>
      <c r="AA17" s="71">
        <f t="shared" si="4"/>
        <v>0</v>
      </c>
      <c r="AB17" s="71">
        <f t="shared" si="4"/>
        <v>0</v>
      </c>
      <c r="AC17" s="71">
        <f t="shared" si="4"/>
        <v>0.18199999593198299</v>
      </c>
      <c r="AD17" s="71">
        <f t="shared" si="4"/>
        <v>0</v>
      </c>
      <c r="AE17" s="71">
        <f t="shared" si="4"/>
        <v>271092.744140625</v>
      </c>
      <c r="AF17" s="71">
        <f t="shared" si="4"/>
        <v>6793426.5249999994</v>
      </c>
      <c r="AG17" s="71">
        <f t="shared" si="4"/>
        <v>0</v>
      </c>
      <c r="AH17" s="71">
        <f t="shared" si="4"/>
        <v>0</v>
      </c>
      <c r="AI17" s="71">
        <f t="shared" si="4"/>
        <v>0</v>
      </c>
      <c r="AJ17" s="71">
        <f t="shared" si="4"/>
        <v>519530.37070312497</v>
      </c>
      <c r="AK17" s="71">
        <f t="shared" si="4"/>
        <v>6795403.125</v>
      </c>
      <c r="AL17" s="71">
        <f t="shared" si="4"/>
        <v>3090933.3953125002</v>
      </c>
      <c r="AM17" s="71">
        <f t="shared" si="4"/>
        <v>0</v>
      </c>
      <c r="AN17" s="71">
        <f t="shared" si="4"/>
        <v>88520</v>
      </c>
      <c r="AO17" s="71">
        <f t="shared" si="4"/>
        <v>370065.2734375</v>
      </c>
      <c r="AP17" s="71">
        <f t="shared" si="4"/>
        <v>308827.578125</v>
      </c>
      <c r="AQ17" s="71">
        <f t="shared" si="4"/>
        <v>43079.1162109375</v>
      </c>
      <c r="AR17" s="71">
        <f t="shared" si="4"/>
        <v>0</v>
      </c>
      <c r="AS17" s="71">
        <f t="shared" si="4"/>
        <v>0</v>
      </c>
      <c r="AT17" s="71">
        <f t="shared" si="4"/>
        <v>0</v>
      </c>
      <c r="AU17" s="71">
        <f t="shared" si="4"/>
        <v>0</v>
      </c>
      <c r="AV17" s="71">
        <f t="shared" si="4"/>
        <v>0</v>
      </c>
      <c r="AW17" s="71">
        <f t="shared" si="4"/>
        <v>0</v>
      </c>
      <c r="AX17" s="71">
        <f t="shared" si="4"/>
        <v>0</v>
      </c>
      <c r="AY17" s="71">
        <f t="shared" si="4"/>
        <v>0</v>
      </c>
      <c r="AZ17" s="71">
        <f t="shared" si="4"/>
        <v>0</v>
      </c>
      <c r="BA17" s="71">
        <f t="shared" si="4"/>
        <v>0</v>
      </c>
      <c r="BB17" s="71">
        <f t="shared" si="4"/>
        <v>0</v>
      </c>
      <c r="BC17" s="71">
        <f t="shared" si="4"/>
        <v>0</v>
      </c>
      <c r="BD17" s="71">
        <f t="shared" si="4"/>
        <v>0</v>
      </c>
      <c r="BE17" s="73">
        <f t="shared" si="4"/>
        <v>0</v>
      </c>
    </row>
    <row r="18" spans="1:57">
      <c r="A18" s="64" t="s">
        <v>246</v>
      </c>
      <c r="B18" s="65">
        <f t="shared" ref="B18:B33" si="5">+D18+E18+F18</f>
        <v>-55666411.482500002</v>
      </c>
      <c r="C18" s="65"/>
      <c r="D18" s="65"/>
      <c r="E18" s="65">
        <v>-55666411.482500002</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c r="A19" s="64" t="s">
        <v>247</v>
      </c>
      <c r="B19" s="65">
        <f t="shared" si="5"/>
        <v>-1210175.1827343749</v>
      </c>
      <c r="C19" s="65"/>
      <c r="D19" s="65"/>
      <c r="E19" s="65">
        <v>-1210175.1827343749</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7">-AX91*3.6</f>
        <v>0</v>
      </c>
      <c r="AY19" s="65">
        <f t="shared" si="7"/>
        <v>0</v>
      </c>
      <c r="AZ19" s="65">
        <f t="shared" si="7"/>
        <v>0</v>
      </c>
      <c r="BA19" s="65"/>
      <c r="BB19" s="65"/>
      <c r="BC19" s="65"/>
      <c r="BD19" s="65">
        <f>-BD91*3.6</f>
        <v>0</v>
      </c>
      <c r="BE19" s="68"/>
    </row>
    <row r="20" spans="1:57">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c r="A21" s="64" t="s">
        <v>249</v>
      </c>
      <c r="B21" s="65">
        <f t="shared" si="5"/>
        <v>0</v>
      </c>
      <c r="C21" s="65"/>
      <c r="D21" s="65"/>
      <c r="E21" s="65"/>
      <c r="F21" s="65"/>
      <c r="G21" s="65"/>
      <c r="H21" s="65"/>
      <c r="I21" s="65"/>
      <c r="J21" s="65"/>
      <c r="K21" s="65"/>
      <c r="L21" s="65"/>
      <c r="M21" s="67"/>
      <c r="N21" s="65"/>
      <c r="O21" s="65"/>
      <c r="P21" s="65"/>
      <c r="Q21" s="65"/>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f>-BD93*3.6</f>
        <v>0</v>
      </c>
      <c r="BE21" s="68">
        <f>-BE96</f>
        <v>0</v>
      </c>
    </row>
    <row r="22" spans="1:57">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5"/>
        <v>-1351832.3203125</v>
      </c>
      <c r="C27" s="65"/>
      <c r="D27" s="65">
        <v>-1351832.3203125</v>
      </c>
      <c r="E27" s="65"/>
      <c r="F27" s="65"/>
      <c r="G27" s="65"/>
      <c r="H27" s="65"/>
      <c r="I27" s="65"/>
      <c r="J27" s="65">
        <v>2140898.66015625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5"/>
        <v>0</v>
      </c>
      <c r="C28" s="65"/>
      <c r="D28" s="65"/>
      <c r="E28" s="65"/>
      <c r="F28" s="65"/>
      <c r="G28" s="65"/>
      <c r="H28" s="65"/>
      <c r="I28" s="65"/>
      <c r="J28" s="65"/>
      <c r="K28" s="65"/>
      <c r="L28" s="65"/>
      <c r="M28" s="67">
        <v>229847.541015625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5"/>
        <v>0</v>
      </c>
      <c r="C29" s="65"/>
      <c r="D29" s="65"/>
      <c r="E29" s="65"/>
      <c r="F29" s="65"/>
      <c r="G29" s="65"/>
      <c r="H29" s="65"/>
      <c r="I29" s="65"/>
      <c r="J29" s="65">
        <v>-373214.4677734375</v>
      </c>
      <c r="K29" s="65"/>
      <c r="L29" s="65"/>
      <c r="M29" s="67"/>
      <c r="N29" s="65"/>
      <c r="O29" s="65">
        <v>1257564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-23723172.850312501</v>
      </c>
      <c r="X32" s="65">
        <v>-17059210.875</v>
      </c>
      <c r="Y32" s="65"/>
      <c r="Z32" s="65"/>
      <c r="AA32" s="65"/>
      <c r="AB32" s="65">
        <v>-6663961.9753125003</v>
      </c>
      <c r="AC32" s="65">
        <v>0.18199999593198299</v>
      </c>
      <c r="AD32" s="65"/>
      <c r="AE32" s="65">
        <v>271092.744140625</v>
      </c>
      <c r="AF32" s="65">
        <v>6793426.5249999994</v>
      </c>
      <c r="AG32" s="65"/>
      <c r="AH32" s="65"/>
      <c r="AI32" s="65"/>
      <c r="AJ32" s="65">
        <v>519530.37070312497</v>
      </c>
      <c r="AK32" s="65">
        <v>6795403.125</v>
      </c>
      <c r="AL32" s="65">
        <v>3090933.3953125002</v>
      </c>
      <c r="AM32" s="65"/>
      <c r="AN32" s="65">
        <v>88520</v>
      </c>
      <c r="AO32" s="65">
        <v>370065.2734375</v>
      </c>
      <c r="AP32" s="65">
        <v>308827.578125</v>
      </c>
      <c r="AQ32" s="65">
        <v>43079.1162109375</v>
      </c>
      <c r="AR32" s="65"/>
      <c r="AS32" s="65"/>
      <c r="AT32" s="65"/>
      <c r="AU32" s="65"/>
      <c r="AV32" s="65"/>
      <c r="AW32" s="65"/>
      <c r="AX32" s="65"/>
      <c r="AY32" s="65"/>
      <c r="AZ32" s="65"/>
      <c r="BA32" s="65"/>
      <c r="BB32" s="65"/>
      <c r="BC32" s="65"/>
      <c r="BD32" s="65"/>
      <c r="BE32" s="68"/>
    </row>
    <row r="33" spans="1:57">
      <c r="A33" s="64" t="s">
        <v>260</v>
      </c>
      <c r="B33" s="65">
        <f t="shared" si="5"/>
        <v>-24966499.179375</v>
      </c>
      <c r="C33" s="65"/>
      <c r="D33" s="65"/>
      <c r="E33" s="65">
        <v>-24966499.179375</v>
      </c>
      <c r="F33" s="65"/>
      <c r="G33" s="65"/>
      <c r="H33" s="65"/>
      <c r="I33" s="65"/>
      <c r="J33" s="65"/>
      <c r="K33" s="65"/>
      <c r="L33" s="65"/>
      <c r="M33" s="67"/>
      <c r="N33" s="65"/>
      <c r="O33" s="65"/>
      <c r="P33" s="65"/>
      <c r="Q33" s="65"/>
      <c r="R33" s="65"/>
      <c r="S33" s="65"/>
      <c r="T33" s="65"/>
      <c r="U33" s="65"/>
      <c r="V33" s="67">
        <v>-1036300.43671875</v>
      </c>
      <c r="W33" s="65">
        <f t="shared" si="6"/>
        <v>6663961.9753125003</v>
      </c>
      <c r="X33" s="65"/>
      <c r="Y33" s="65"/>
      <c r="Z33" s="65"/>
      <c r="AA33" s="65"/>
      <c r="AB33" s="65">
        <v>6663961.9753125003</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0</v>
      </c>
      <c r="BE36" s="77">
        <f>SUM(BE37:BE47)</f>
        <v>0</v>
      </c>
    </row>
    <row r="37" spans="1:57">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17166497.295420531</v>
      </c>
      <c r="C51" s="71">
        <f t="shared" ref="C51:AT51" si="11">+C53+C68+C77+C83</f>
        <v>0</v>
      </c>
      <c r="D51" s="71">
        <f t="shared" si="11"/>
        <v>780587.21367187495</v>
      </c>
      <c r="E51" s="71">
        <f t="shared" si="11"/>
        <v>16385910.081748657</v>
      </c>
      <c r="F51" s="71">
        <f t="shared" si="11"/>
        <v>0</v>
      </c>
      <c r="G51" s="71">
        <f t="shared" si="11"/>
        <v>0</v>
      </c>
      <c r="H51" s="71">
        <f t="shared" si="11"/>
        <v>0</v>
      </c>
      <c r="I51" s="71">
        <f t="shared" si="11"/>
        <v>0</v>
      </c>
      <c r="J51" s="71">
        <f t="shared" si="11"/>
        <v>1767684.134765625</v>
      </c>
      <c r="K51" s="71">
        <f t="shared" si="11"/>
        <v>0</v>
      </c>
      <c r="L51" s="71">
        <f t="shared" si="11"/>
        <v>0</v>
      </c>
      <c r="M51" s="72">
        <f t="shared" si="11"/>
        <v>1373899.6663818359</v>
      </c>
      <c r="N51" s="71">
        <f t="shared" si="11"/>
        <v>0</v>
      </c>
      <c r="O51" s="71">
        <f t="shared" si="11"/>
        <v>1039170</v>
      </c>
      <c r="P51" s="71">
        <f t="shared" si="11"/>
        <v>0</v>
      </c>
      <c r="Q51" s="71">
        <f t="shared" si="11"/>
        <v>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0.18567676080856471</v>
      </c>
      <c r="AD51" s="71">
        <f t="shared" si="11"/>
        <v>0</v>
      </c>
      <c r="AE51" s="71">
        <f t="shared" si="11"/>
        <v>292242.48227608198</v>
      </c>
      <c r="AF51" s="71">
        <f t="shared" si="11"/>
        <v>7668344.5214161603</v>
      </c>
      <c r="AG51" s="71">
        <f t="shared" si="11"/>
        <v>0</v>
      </c>
      <c r="AH51" s="71">
        <f t="shared" si="11"/>
        <v>0</v>
      </c>
      <c r="AI51" s="71">
        <f t="shared" si="11"/>
        <v>0</v>
      </c>
      <c r="AJ51" s="71">
        <f t="shared" si="11"/>
        <v>499908.76622185705</v>
      </c>
      <c r="AK51" s="71">
        <f t="shared" si="11"/>
        <v>7433087.5927734375</v>
      </c>
      <c r="AL51" s="71">
        <f t="shared" si="11"/>
        <v>411645.16214673524</v>
      </c>
      <c r="AM51" s="71">
        <f t="shared" si="11"/>
        <v>0</v>
      </c>
      <c r="AN51" s="71">
        <f t="shared" si="11"/>
        <v>85569.767430722713</v>
      </c>
      <c r="AO51" s="71">
        <f t="shared" si="11"/>
        <v>316378.1229019165</v>
      </c>
      <c r="AP51" s="71">
        <f t="shared" si="11"/>
        <v>306841.97070853412</v>
      </c>
      <c r="AQ51" s="71">
        <f t="shared" si="11"/>
        <v>2827.0832657814026</v>
      </c>
      <c r="AR51" s="71">
        <f t="shared" si="11"/>
        <v>0</v>
      </c>
      <c r="AS51" s="71">
        <f t="shared" si="11"/>
        <v>0</v>
      </c>
      <c r="AT51" s="71">
        <f t="shared" si="11"/>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9535307.5078808591</v>
      </c>
      <c r="C53" s="65">
        <f t="shared" ref="C53:AT53" si="12">SUM(C54:C66)</f>
        <v>0</v>
      </c>
      <c r="D53" s="65">
        <f t="shared" si="12"/>
        <v>674312.19506835938</v>
      </c>
      <c r="E53" s="65">
        <f t="shared" si="12"/>
        <v>8860995.3128124997</v>
      </c>
      <c r="F53" s="65">
        <f t="shared" si="12"/>
        <v>0</v>
      </c>
      <c r="G53" s="65">
        <f t="shared" si="12"/>
        <v>0</v>
      </c>
      <c r="H53" s="65">
        <f t="shared" si="12"/>
        <v>0</v>
      </c>
      <c r="I53" s="65">
        <f t="shared" si="12"/>
        <v>0</v>
      </c>
      <c r="J53" s="65">
        <f t="shared" si="12"/>
        <v>1767684.134765625</v>
      </c>
      <c r="K53" s="65">
        <f t="shared" si="12"/>
        <v>0</v>
      </c>
      <c r="L53" s="65">
        <f t="shared" si="12"/>
        <v>0</v>
      </c>
      <c r="M53" s="67">
        <f t="shared" si="12"/>
        <v>1362664.6766357422</v>
      </c>
      <c r="N53" s="65">
        <f t="shared" si="12"/>
        <v>0</v>
      </c>
      <c r="O53" s="65">
        <f t="shared" si="12"/>
        <v>1039170</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16.195557332038877</v>
      </c>
      <c r="AF53" s="65">
        <f t="shared" si="12"/>
        <v>9442.6933502197244</v>
      </c>
      <c r="AG53" s="65">
        <f t="shared" si="12"/>
        <v>0</v>
      </c>
      <c r="AH53" s="65">
        <f t="shared" si="12"/>
        <v>0</v>
      </c>
      <c r="AI53" s="65">
        <f t="shared" si="12"/>
        <v>0</v>
      </c>
      <c r="AJ53" s="65">
        <f t="shared" si="12"/>
        <v>10612.853462982177</v>
      </c>
      <c r="AK53" s="65">
        <f t="shared" si="12"/>
        <v>763971.50390625</v>
      </c>
      <c r="AL53" s="65">
        <f t="shared" si="12"/>
        <v>2286.9597253799438</v>
      </c>
      <c r="AM53" s="65">
        <f t="shared" si="12"/>
        <v>0</v>
      </c>
      <c r="AN53" s="65">
        <f t="shared" si="12"/>
        <v>440.43281018733978</v>
      </c>
      <c r="AO53" s="65">
        <f t="shared" si="12"/>
        <v>68398.761596679688</v>
      </c>
      <c r="AP53" s="65">
        <f t="shared" si="12"/>
        <v>164345.048828125</v>
      </c>
      <c r="AQ53" s="65">
        <f t="shared" si="12"/>
        <v>36.501600742340088</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0</v>
      </c>
      <c r="BE53" s="68">
        <f>SUM(BE54:BE66)</f>
        <v>0</v>
      </c>
    </row>
    <row r="54" spans="1:57">
      <c r="A54" s="64" t="s">
        <v>273</v>
      </c>
      <c r="B54" s="65">
        <f t="shared" ref="B54:B66" si="13">+D54+E54+F54</f>
        <v>3157274.5951953125</v>
      </c>
      <c r="C54" s="65"/>
      <c r="D54" s="65">
        <v>250158.23613281251</v>
      </c>
      <c r="E54" s="65">
        <v>2907116.3590624998</v>
      </c>
      <c r="F54" s="65"/>
      <c r="G54" s="65"/>
      <c r="H54" s="65"/>
      <c r="I54" s="65"/>
      <c r="J54" s="65">
        <v>1767684.134765625</v>
      </c>
      <c r="K54" s="65"/>
      <c r="L54" s="65"/>
      <c r="M54" s="67">
        <v>285689.294921875</v>
      </c>
      <c r="N54" s="65"/>
      <c r="O54" s="65">
        <v>1039170</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c r="A55" s="64" t="s">
        <v>274</v>
      </c>
      <c r="B55" s="65">
        <f t="shared" si="13"/>
        <v>1344226.0005957033</v>
      </c>
      <c r="C55" s="65"/>
      <c r="D55" s="65">
        <v>45119.116845703124</v>
      </c>
      <c r="E55" s="65">
        <v>1299106.88375</v>
      </c>
      <c r="F55" s="65"/>
      <c r="G55" s="65"/>
      <c r="H55" s="65"/>
      <c r="I55" s="65"/>
      <c r="J55" s="65"/>
      <c r="K55" s="65"/>
      <c r="L55" s="65"/>
      <c r="M55" s="67">
        <v>768584.83203125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c r="A57" s="64" t="s">
        <v>276</v>
      </c>
      <c r="B57" s="65">
        <f t="shared" si="13"/>
        <v>1146504.2438281251</v>
      </c>
      <c r="C57" s="65"/>
      <c r="D57" s="65">
        <v>276274.94121093751</v>
      </c>
      <c r="E57" s="65">
        <v>870229.3026171875</v>
      </c>
      <c r="F57" s="65"/>
      <c r="G57" s="65"/>
      <c r="H57" s="65"/>
      <c r="I57" s="65"/>
      <c r="J57" s="65"/>
      <c r="K57" s="65"/>
      <c r="L57" s="65"/>
      <c r="M57" s="67">
        <v>102290.5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c r="A59" s="64" t="s">
        <v>278</v>
      </c>
      <c r="B59" s="65">
        <f t="shared" si="13"/>
        <v>0</v>
      </c>
      <c r="C59" s="65"/>
      <c r="D59" s="65"/>
      <c r="E59" s="65"/>
      <c r="F59" s="65"/>
      <c r="G59" s="65"/>
      <c r="H59" s="65"/>
      <c r="I59" s="65"/>
      <c r="J59" s="65"/>
      <c r="K59" s="65"/>
      <c r="L59" s="65"/>
      <c r="M59" s="67">
        <v>30271.931396484375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c r="A60" s="64" t="s">
        <v>279</v>
      </c>
      <c r="B60" s="65">
        <f t="shared" si="13"/>
        <v>1331459.5566796875</v>
      </c>
      <c r="C60" s="65"/>
      <c r="D60" s="65"/>
      <c r="E60" s="65">
        <v>1331459.5566796875</v>
      </c>
      <c r="F60" s="65"/>
      <c r="G60" s="65"/>
      <c r="H60" s="65"/>
      <c r="I60" s="65"/>
      <c r="J60" s="65"/>
      <c r="K60" s="65"/>
      <c r="L60" s="65"/>
      <c r="M60" s="67">
        <v>37699.21923828125</v>
      </c>
      <c r="N60" s="65"/>
      <c r="O60" s="65"/>
      <c r="P60" s="65"/>
      <c r="Q60" s="65"/>
      <c r="R60" s="65"/>
      <c r="S60" s="65"/>
      <c r="T60" s="65"/>
      <c r="U60" s="65"/>
      <c r="V60" s="67"/>
      <c r="W60" s="65">
        <f t="shared" si="14"/>
        <v>0</v>
      </c>
      <c r="X60" s="65"/>
      <c r="Y60" s="65"/>
      <c r="Z60" s="65"/>
      <c r="AA60" s="65"/>
      <c r="AB60" s="65"/>
      <c r="AC60" s="65"/>
      <c r="AD60" s="65"/>
      <c r="AE60" s="65"/>
      <c r="AF60" s="65">
        <v>8305.9192443847642</v>
      </c>
      <c r="AG60" s="65"/>
      <c r="AH60" s="65"/>
      <c r="AI60" s="65"/>
      <c r="AJ60" s="65">
        <v>9682.4856506347642</v>
      </c>
      <c r="AK60" s="65">
        <v>580503.59375</v>
      </c>
      <c r="AL60" s="65">
        <v>1669.9813224792481</v>
      </c>
      <c r="AM60" s="65"/>
      <c r="AN60" s="65">
        <v>433.212890625</v>
      </c>
      <c r="AO60" s="65">
        <v>63641.904296875</v>
      </c>
      <c r="AP60" s="65"/>
      <c r="AQ60" s="65"/>
      <c r="AR60" s="65"/>
      <c r="AS60" s="65"/>
      <c r="AT60" s="65"/>
      <c r="AU60" s="65"/>
      <c r="AV60" s="65"/>
      <c r="AW60" s="65"/>
      <c r="AX60" s="65"/>
      <c r="AY60" s="65"/>
      <c r="AZ60" s="65"/>
      <c r="BA60" s="65"/>
      <c r="BB60" s="65"/>
      <c r="BC60" s="65"/>
      <c r="BD60" s="65"/>
      <c r="BE60" s="68"/>
    </row>
    <row r="61" spans="1:57">
      <c r="A61" s="64" t="s">
        <v>280</v>
      </c>
      <c r="B61" s="65">
        <f t="shared" si="13"/>
        <v>0</v>
      </c>
      <c r="C61" s="65"/>
      <c r="D61" s="65"/>
      <c r="E61" s="65"/>
      <c r="F61" s="65"/>
      <c r="G61" s="65"/>
      <c r="H61" s="65"/>
      <c r="I61" s="65"/>
      <c r="J61" s="65"/>
      <c r="K61" s="65"/>
      <c r="L61" s="65"/>
      <c r="M61" s="67">
        <v>18157.100952148438</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c r="A62" s="64" t="s">
        <v>281</v>
      </c>
      <c r="B62" s="65">
        <f t="shared" si="13"/>
        <v>0</v>
      </c>
      <c r="C62" s="65"/>
      <c r="D62" s="65"/>
      <c r="E62" s="65"/>
      <c r="F62" s="65"/>
      <c r="G62" s="65"/>
      <c r="H62" s="65"/>
      <c r="I62" s="65"/>
      <c r="J62" s="65"/>
      <c r="K62" s="65"/>
      <c r="L62" s="65"/>
      <c r="M62" s="67">
        <v>40569.099365234375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v>16.195557332038877</v>
      </c>
      <c r="AF64" s="65">
        <v>1136.7741058349609</v>
      </c>
      <c r="AG64" s="65"/>
      <c r="AH64" s="65"/>
      <c r="AI64" s="65"/>
      <c r="AJ64" s="65">
        <v>930.36781234741204</v>
      </c>
      <c r="AK64" s="65">
        <v>183467.91015625</v>
      </c>
      <c r="AL64" s="65">
        <v>616.97840290069587</v>
      </c>
      <c r="AM64" s="65"/>
      <c r="AN64" s="65">
        <v>7.2199195623397827</v>
      </c>
      <c r="AO64" s="65">
        <v>4756.8572998046875</v>
      </c>
      <c r="AP64" s="65">
        <v>164345.048828125</v>
      </c>
      <c r="AQ64" s="65">
        <v>36.501600742340088</v>
      </c>
      <c r="AR64" s="65"/>
      <c r="AS64" s="65"/>
      <c r="AT64" s="65"/>
      <c r="AU64" s="65"/>
      <c r="AV64" s="65"/>
      <c r="AW64" s="65"/>
      <c r="AX64" s="65"/>
      <c r="AY64" s="65"/>
      <c r="AZ64" s="65"/>
      <c r="BA64" s="65"/>
      <c r="BB64" s="65"/>
      <c r="BC64" s="65"/>
      <c r="BD64" s="65"/>
      <c r="BE64" s="68"/>
    </row>
    <row r="65" spans="1:57">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c r="A66" s="64" t="s">
        <v>285</v>
      </c>
      <c r="B66" s="65">
        <f t="shared" si="13"/>
        <v>2555843.111582031</v>
      </c>
      <c r="C66" s="65"/>
      <c r="D66" s="65">
        <v>102759.90087890625</v>
      </c>
      <c r="E66" s="65">
        <v>2453083.2107031248</v>
      </c>
      <c r="F66" s="65"/>
      <c r="G66" s="65"/>
      <c r="H66" s="65"/>
      <c r="I66" s="65"/>
      <c r="J66" s="65"/>
      <c r="K66" s="65"/>
      <c r="L66" s="65"/>
      <c r="M66" s="67">
        <v>79402.69873046875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90077.191826171867</v>
      </c>
      <c r="C68" s="80">
        <f t="shared" ref="C68:AT68" si="15">SUM(C69:C75)</f>
        <v>0</v>
      </c>
      <c r="D68" s="80">
        <f t="shared" si="15"/>
        <v>0</v>
      </c>
      <c r="E68" s="80">
        <f t="shared" si="15"/>
        <v>90077.191826171867</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0</v>
      </c>
      <c r="AF68" s="80">
        <f t="shared" si="15"/>
        <v>7568025.910692283</v>
      </c>
      <c r="AG68" s="80">
        <f t="shared" si="15"/>
        <v>0</v>
      </c>
      <c r="AH68" s="80">
        <f t="shared" si="15"/>
        <v>0</v>
      </c>
      <c r="AI68" s="80">
        <f t="shared" si="15"/>
        <v>0</v>
      </c>
      <c r="AJ68" s="80">
        <f t="shared" si="15"/>
        <v>5936.7804834842682</v>
      </c>
      <c r="AK68" s="80">
        <f t="shared" si="15"/>
        <v>5817862.0361328125</v>
      </c>
      <c r="AL68" s="80">
        <f t="shared" si="15"/>
        <v>1733.3758178710939</v>
      </c>
      <c r="AM68" s="80">
        <f t="shared" si="15"/>
        <v>0</v>
      </c>
      <c r="AN68" s="80">
        <f t="shared" si="15"/>
        <v>81.460475027561188</v>
      </c>
      <c r="AO68" s="80">
        <f t="shared" si="15"/>
        <v>230293.56536865234</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0</v>
      </c>
      <c r="BE68" s="82">
        <f>SUM(BE69:BE75)</f>
        <v>0</v>
      </c>
    </row>
    <row r="69" spans="1:57">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c r="AF71" s="65">
        <v>7568024.8749999991</v>
      </c>
      <c r="AG71" s="65"/>
      <c r="AH71" s="65"/>
      <c r="AI71" s="65"/>
      <c r="AJ71" s="65">
        <v>5931.7702392578121</v>
      </c>
      <c r="AK71" s="65">
        <v>5751696.25</v>
      </c>
      <c r="AL71" s="65">
        <v>1733.3758178710939</v>
      </c>
      <c r="AM71" s="65"/>
      <c r="AN71" s="65">
        <v>80.013275146484375</v>
      </c>
      <c r="AO71" s="65">
        <v>228196.6015625</v>
      </c>
      <c r="AP71" s="65"/>
      <c r="AQ71" s="65"/>
      <c r="AR71" s="65"/>
      <c r="AS71" s="65"/>
      <c r="AT71" s="65"/>
      <c r="AU71" s="65"/>
      <c r="AV71" s="65"/>
      <c r="AW71" s="65"/>
      <c r="AX71" s="65"/>
      <c r="AY71" s="65"/>
      <c r="AZ71" s="65"/>
      <c r="BA71" s="65"/>
      <c r="BB71" s="65"/>
      <c r="BC71" s="65"/>
      <c r="BD71" s="65"/>
      <c r="BE71" s="68"/>
    </row>
    <row r="72" spans="1:57">
      <c r="A72" s="64" t="s">
        <v>290</v>
      </c>
      <c r="B72" s="65">
        <f t="shared" si="16"/>
        <v>90077.191826171867</v>
      </c>
      <c r="C72" s="65"/>
      <c r="D72" s="65"/>
      <c r="E72" s="65">
        <v>90077.191826171867</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1.0356922842562197</v>
      </c>
      <c r="AG72" s="65"/>
      <c r="AH72" s="65"/>
      <c r="AI72" s="65"/>
      <c r="AJ72" s="65">
        <v>5.0102442264556881</v>
      </c>
      <c r="AK72" s="65">
        <v>66165.7861328125</v>
      </c>
      <c r="AL72" s="65"/>
      <c r="AM72" s="65"/>
      <c r="AN72" s="65">
        <v>1.4471998810768127</v>
      </c>
      <c r="AO72" s="65">
        <v>2096.9638061523437</v>
      </c>
      <c r="AP72" s="65"/>
      <c r="AQ72" s="65"/>
      <c r="AR72" s="65"/>
      <c r="AS72" s="65"/>
      <c r="AT72" s="65"/>
      <c r="AU72" s="65"/>
      <c r="AV72" s="65"/>
      <c r="AW72" s="65"/>
      <c r="AX72" s="65"/>
      <c r="AY72" s="65"/>
      <c r="AZ72" s="65"/>
      <c r="BA72" s="65"/>
      <c r="BB72" s="65"/>
      <c r="BC72" s="65"/>
      <c r="BD72" s="65"/>
      <c r="BE72" s="68"/>
    </row>
    <row r="73" spans="1:57">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8"/>
    </row>
    <row r="75" spans="1:57">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7541112.5957135009</v>
      </c>
      <c r="C77" s="65">
        <f t="shared" ref="C77:AT77" si="18">SUM(C78:C81)</f>
        <v>0</v>
      </c>
      <c r="D77" s="65">
        <f t="shared" si="18"/>
        <v>106275.01860351564</v>
      </c>
      <c r="E77" s="65">
        <f t="shared" si="18"/>
        <v>7434837.5771099851</v>
      </c>
      <c r="F77" s="65">
        <f t="shared" si="18"/>
        <v>0</v>
      </c>
      <c r="G77" s="65">
        <f t="shared" si="18"/>
        <v>0</v>
      </c>
      <c r="H77" s="65">
        <f t="shared" si="18"/>
        <v>0</v>
      </c>
      <c r="I77" s="65">
        <f t="shared" si="18"/>
        <v>0</v>
      </c>
      <c r="J77" s="65">
        <f t="shared" si="18"/>
        <v>0</v>
      </c>
      <c r="K77" s="65">
        <f t="shared" si="18"/>
        <v>0</v>
      </c>
      <c r="L77" s="65">
        <f t="shared" si="18"/>
        <v>0</v>
      </c>
      <c r="M77" s="67">
        <f t="shared" si="18"/>
        <v>11234.98974609375</v>
      </c>
      <c r="N77" s="65">
        <f t="shared" si="18"/>
        <v>0</v>
      </c>
      <c r="O77" s="65">
        <f t="shared" si="18"/>
        <v>0</v>
      </c>
      <c r="P77" s="65">
        <f t="shared" si="18"/>
        <v>0</v>
      </c>
      <c r="Q77" s="65">
        <f t="shared" si="18"/>
        <v>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0.18567676080856471</v>
      </c>
      <c r="AD77" s="65">
        <f t="shared" si="18"/>
        <v>0</v>
      </c>
      <c r="AE77" s="65">
        <f t="shared" si="18"/>
        <v>292226.28671874997</v>
      </c>
      <c r="AF77" s="65">
        <f t="shared" si="18"/>
        <v>90875.917373657212</v>
      </c>
      <c r="AG77" s="65">
        <f t="shared" si="18"/>
        <v>0</v>
      </c>
      <c r="AH77" s="65">
        <f t="shared" si="18"/>
        <v>0</v>
      </c>
      <c r="AI77" s="65">
        <f t="shared" si="18"/>
        <v>0</v>
      </c>
      <c r="AJ77" s="65">
        <f t="shared" si="18"/>
        <v>483359.13227539061</v>
      </c>
      <c r="AK77" s="65">
        <f t="shared" si="18"/>
        <v>851254.052734375</v>
      </c>
      <c r="AL77" s="65">
        <f t="shared" si="18"/>
        <v>407624.82660348422</v>
      </c>
      <c r="AM77" s="65">
        <f t="shared" si="18"/>
        <v>0</v>
      </c>
      <c r="AN77" s="65">
        <f t="shared" si="18"/>
        <v>85047.874145507813</v>
      </c>
      <c r="AO77" s="65">
        <f t="shared" si="18"/>
        <v>17685.795936584473</v>
      </c>
      <c r="AP77" s="65">
        <f t="shared" si="18"/>
        <v>142496.92188040912</v>
      </c>
      <c r="AQ77" s="65">
        <f t="shared" si="18"/>
        <v>2790.5816650390625</v>
      </c>
      <c r="AR77" s="65">
        <f t="shared" si="18"/>
        <v>0</v>
      </c>
      <c r="AS77" s="65">
        <f t="shared" si="18"/>
        <v>0</v>
      </c>
      <c r="AT77" s="65">
        <f t="shared" si="18"/>
        <v>0</v>
      </c>
      <c r="AU77" s="65"/>
      <c r="AV77" s="65"/>
      <c r="AW77" s="65"/>
      <c r="AX77" s="65"/>
      <c r="AY77" s="65"/>
      <c r="AZ77" s="65"/>
      <c r="BA77" s="65">
        <f>SUM(BA78:BA81)</f>
        <v>0</v>
      </c>
      <c r="BB77" s="65">
        <f>SUM(BB78:BB81)</f>
        <v>0</v>
      </c>
      <c r="BC77" s="65">
        <f>SUM(BC78:BC81)</f>
        <v>0</v>
      </c>
      <c r="BD77" s="65">
        <f>SUM(BD78:BD81)</f>
        <v>0</v>
      </c>
      <c r="BE77" s="68">
        <f>SUM(BE78:BE81)</f>
        <v>0</v>
      </c>
    </row>
    <row r="78" spans="1:57">
      <c r="A78" s="64" t="s">
        <v>295</v>
      </c>
      <c r="B78" s="65">
        <f>+D78+E78+F78</f>
        <v>13295.919014282226</v>
      </c>
      <c r="C78" s="65"/>
      <c r="D78" s="65"/>
      <c r="E78" s="65">
        <v>13295.919014282226</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1.8474820838309824E-2</v>
      </c>
      <c r="AD78" s="65"/>
      <c r="AE78" s="65"/>
      <c r="AF78" s="65">
        <v>75910.513867187488</v>
      </c>
      <c r="AG78" s="65"/>
      <c r="AH78" s="65"/>
      <c r="AI78" s="65"/>
      <c r="AJ78" s="65">
        <v>42453.958740234375</v>
      </c>
      <c r="AK78" s="65">
        <v>797913.28125</v>
      </c>
      <c r="AL78" s="65">
        <v>56909.780517578132</v>
      </c>
      <c r="AM78" s="65"/>
      <c r="AN78" s="65">
        <v>6625.5645751953125</v>
      </c>
      <c r="AO78" s="65">
        <v>17133.64501953125</v>
      </c>
      <c r="AP78" s="65">
        <v>0.56934134662151337</v>
      </c>
      <c r="AQ78" s="65"/>
      <c r="AR78" s="65"/>
      <c r="AS78" s="65"/>
      <c r="AT78" s="65"/>
      <c r="AU78" s="65"/>
      <c r="AV78" s="65"/>
      <c r="AW78" s="65"/>
      <c r="AX78" s="65"/>
      <c r="AY78" s="65"/>
      <c r="AZ78" s="65"/>
      <c r="BA78" s="65"/>
      <c r="BB78" s="65"/>
      <c r="BC78" s="65"/>
      <c r="BD78" s="65"/>
      <c r="BE78" s="68"/>
    </row>
    <row r="79" spans="1:57">
      <c r="A79" s="64" t="s">
        <v>296</v>
      </c>
      <c r="B79" s="65">
        <f>+D79+E79+F79</f>
        <v>2426405.3704980467</v>
      </c>
      <c r="C79" s="65"/>
      <c r="D79" s="65">
        <v>35425.006201171876</v>
      </c>
      <c r="E79" s="65">
        <v>2390980.364296875</v>
      </c>
      <c r="F79" s="65"/>
      <c r="G79" s="65"/>
      <c r="H79" s="65"/>
      <c r="I79" s="65"/>
      <c r="J79" s="65"/>
      <c r="K79" s="65"/>
      <c r="L79" s="65"/>
      <c r="M79" s="67">
        <v>11234.98974609375</v>
      </c>
      <c r="N79" s="65"/>
      <c r="O79" s="65"/>
      <c r="P79" s="65"/>
      <c r="Q79" s="65"/>
      <c r="R79" s="65"/>
      <c r="S79" s="65"/>
      <c r="T79" s="65"/>
      <c r="U79" s="65"/>
      <c r="V79" s="67"/>
      <c r="W79" s="65">
        <f>SUM(X79:AB79)</f>
        <v>0</v>
      </c>
      <c r="X79" s="65"/>
      <c r="Y79" s="65"/>
      <c r="Z79" s="65"/>
      <c r="AA79" s="65"/>
      <c r="AB79" s="65"/>
      <c r="AC79" s="65">
        <v>0.1672019399702549</v>
      </c>
      <c r="AD79" s="65"/>
      <c r="AE79" s="65">
        <v>36635.932812499996</v>
      </c>
      <c r="AF79" s="65">
        <v>4613.7711944580078</v>
      </c>
      <c r="AG79" s="65"/>
      <c r="AH79" s="65"/>
      <c r="AI79" s="65"/>
      <c r="AJ79" s="65">
        <v>47059.82470703125</v>
      </c>
      <c r="AK79" s="65">
        <v>25082.34619140625</v>
      </c>
      <c r="AL79" s="65">
        <v>350682.65937500005</v>
      </c>
      <c r="AM79" s="65"/>
      <c r="AN79" s="65">
        <v>78422.3095703125</v>
      </c>
      <c r="AO79" s="65">
        <v>552.15091705322266</v>
      </c>
      <c r="AP79" s="65">
        <v>142496.3525390625</v>
      </c>
      <c r="AQ79" s="65">
        <v>2790.5816650390625</v>
      </c>
      <c r="AR79" s="65"/>
      <c r="AS79" s="65"/>
      <c r="AT79" s="65"/>
      <c r="AU79" s="65"/>
      <c r="AV79" s="65"/>
      <c r="AW79" s="65"/>
      <c r="AX79" s="65"/>
      <c r="AY79" s="65"/>
      <c r="AZ79" s="65"/>
      <c r="BA79" s="65"/>
      <c r="BB79" s="65"/>
      <c r="BC79" s="65"/>
      <c r="BD79" s="65"/>
      <c r="BE79" s="68"/>
    </row>
    <row r="80" spans="1:57">
      <c r="A80" s="64" t="s">
        <v>297</v>
      </c>
      <c r="B80" s="65">
        <f>+D80+E80+F80</f>
        <v>4852810.7409960935</v>
      </c>
      <c r="C80" s="65"/>
      <c r="D80" s="65">
        <v>70850.012402343753</v>
      </c>
      <c r="E80" s="65">
        <v>4781960.7285937499</v>
      </c>
      <c r="F80" s="65"/>
      <c r="G80" s="65"/>
      <c r="H80" s="65"/>
      <c r="I80" s="65"/>
      <c r="J80" s="65"/>
      <c r="K80" s="65"/>
      <c r="L80" s="65"/>
      <c r="M80" s="67"/>
      <c r="N80" s="65"/>
      <c r="O80" s="65"/>
      <c r="P80" s="65"/>
      <c r="Q80" s="65"/>
      <c r="R80" s="65"/>
      <c r="S80" s="65"/>
      <c r="T80" s="65"/>
      <c r="U80" s="65"/>
      <c r="V80" s="67"/>
      <c r="W80" s="65">
        <f>SUM(X80:AB80)</f>
        <v>0</v>
      </c>
      <c r="X80" s="65"/>
      <c r="Y80" s="65"/>
      <c r="Z80" s="65"/>
      <c r="AA80" s="65"/>
      <c r="AB80" s="65"/>
      <c r="AC80" s="65"/>
      <c r="AD80" s="65"/>
      <c r="AE80" s="65">
        <v>255590.35390624998</v>
      </c>
      <c r="AF80" s="65">
        <v>10351.632312011718</v>
      </c>
      <c r="AG80" s="65"/>
      <c r="AH80" s="65"/>
      <c r="AI80" s="65"/>
      <c r="AJ80" s="65">
        <v>393845.34882812499</v>
      </c>
      <c r="AK80" s="65">
        <v>28258.42529296875</v>
      </c>
      <c r="AL80" s="65">
        <v>32.386710906028753</v>
      </c>
      <c r="AM80" s="65"/>
      <c r="AN80" s="65"/>
      <c r="AO80" s="65"/>
      <c r="AP80" s="65"/>
      <c r="AQ80" s="65"/>
      <c r="AR80" s="65"/>
      <c r="AS80" s="65"/>
      <c r="AT80" s="65"/>
      <c r="AU80" s="65"/>
      <c r="AV80" s="65"/>
      <c r="AW80" s="65"/>
      <c r="AX80" s="65"/>
      <c r="AY80" s="65"/>
      <c r="AZ80" s="65"/>
      <c r="BA80" s="65"/>
      <c r="BB80" s="65"/>
      <c r="BC80" s="65"/>
      <c r="BD80" s="65"/>
      <c r="BE80" s="68"/>
    </row>
    <row r="81" spans="1:57">
      <c r="A81" s="64" t="s">
        <v>298</v>
      </c>
      <c r="B81" s="65">
        <f>+D81+E81+F81</f>
        <v>248600.56520507814</v>
      </c>
      <c r="C81" s="65"/>
      <c r="D81" s="65"/>
      <c r="E81" s="65">
        <v>248600.56520507814</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85569.765625</v>
      </c>
      <c r="AO84" s="65">
        <v>316378.10546875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1344226.0005957033</v>
      </c>
      <c r="C87" s="65"/>
      <c r="D87" s="65">
        <v>45119.116845703124</v>
      </c>
      <c r="E87" s="65">
        <v>1299106.88375</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0</v>
      </c>
      <c r="R89" s="65">
        <f t="shared" si="19"/>
        <v>0</v>
      </c>
      <c r="S89" s="65">
        <f t="shared" si="19"/>
        <v>0</v>
      </c>
      <c r="T89" s="65">
        <f t="shared" si="19"/>
        <v>0</v>
      </c>
      <c r="U89" s="65">
        <f t="shared" si="19"/>
        <v>0</v>
      </c>
      <c r="V89" s="67">
        <f t="shared" si="19"/>
        <v>0</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0</v>
      </c>
      <c r="AV89" s="65">
        <f>SUM(AV90:AV93)</f>
        <v>0</v>
      </c>
      <c r="AW89" s="65">
        <f t="shared" si="19"/>
        <v>0</v>
      </c>
      <c r="AX89" s="65">
        <f t="shared" si="19"/>
        <v>0</v>
      </c>
      <c r="AY89" s="65">
        <f t="shared" si="19"/>
        <v>0</v>
      </c>
      <c r="AZ89" s="65">
        <f t="shared" si="19"/>
        <v>0</v>
      </c>
      <c r="BA89" s="65">
        <f t="shared" si="19"/>
        <v>0</v>
      </c>
      <c r="BB89" s="65">
        <f t="shared" si="19"/>
        <v>0</v>
      </c>
      <c r="BC89" s="65">
        <f t="shared" si="19"/>
        <v>0</v>
      </c>
      <c r="BD89" s="65">
        <f t="shared" si="19"/>
        <v>0</v>
      </c>
      <c r="BE89" s="68">
        <f t="shared" si="19"/>
        <v>0</v>
      </c>
    </row>
    <row r="90" spans="1:57">
      <c r="A90" s="64" t="s">
        <v>305</v>
      </c>
      <c r="B90" s="65">
        <f>+D90+E90+F90</f>
        <v>0</v>
      </c>
      <c r="C90" s="65"/>
      <c r="D90" s="65"/>
      <c r="E90" s="65"/>
      <c r="F90" s="65"/>
      <c r="G90" s="65"/>
      <c r="H90" s="65"/>
      <c r="I90" s="65"/>
      <c r="J90" s="65"/>
      <c r="K90" s="65"/>
      <c r="L90" s="65"/>
      <c r="M90" s="67"/>
      <c r="N90" s="65"/>
      <c r="O90" s="65"/>
      <c r="P90" s="65"/>
      <c r="Q90" s="65"/>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c r="A91" s="64" t="s">
        <v>306</v>
      </c>
      <c r="B91" s="65">
        <f>+D91+E91+F91</f>
        <v>0</v>
      </c>
      <c r="C91" s="65"/>
      <c r="D91" s="65"/>
      <c r="E91" s="65"/>
      <c r="F91" s="65"/>
      <c r="G91" s="65"/>
      <c r="H91" s="65"/>
      <c r="I91" s="65"/>
      <c r="J91" s="65"/>
      <c r="K91" s="65"/>
      <c r="L91" s="65"/>
      <c r="M91" s="67"/>
      <c r="N91" s="65"/>
      <c r="O91" s="65"/>
      <c r="P91" s="65"/>
      <c r="Q91" s="65"/>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6.xml><?xml version="1.0" encoding="utf-8"?>
<worksheet xmlns="http://schemas.openxmlformats.org/spreadsheetml/2006/main" xmlns:r="http://schemas.openxmlformats.org/officeDocument/2006/relationships">
  <dimension ref="A1:G51"/>
  <sheetViews>
    <sheetView topLeftCell="A4" workbookViewId="0">
      <selection activeCell="C17" sqref="C17"/>
    </sheetView>
  </sheetViews>
  <sheetFormatPr defaultRowHeight="12.75"/>
  <cols>
    <col min="1" max="1" width="81.85546875" customWidth="1"/>
    <col min="2" max="2" width="33.42578125" customWidth="1"/>
    <col min="3" max="3" width="25.5703125" customWidth="1"/>
  </cols>
  <sheetData>
    <row r="1" spans="1:7" ht="15.75">
      <c r="A1" s="19" t="s">
        <v>122</v>
      </c>
      <c r="B1" s="19"/>
      <c r="C1" s="15"/>
      <c r="D1" s="17"/>
      <c r="E1" s="2"/>
      <c r="F1" s="2"/>
      <c r="G1" s="2"/>
    </row>
    <row r="2" spans="1:7">
      <c r="A2" s="15"/>
      <c r="B2" s="15"/>
    </row>
    <row r="3" spans="1:7" s="2" customFormat="1" ht="18">
      <c r="A3" s="23" t="s">
        <v>121</v>
      </c>
      <c r="B3" s="23"/>
      <c r="C3" s="1"/>
      <c r="D3" s="1"/>
      <c r="E3" s="1"/>
      <c r="F3"/>
      <c r="G3"/>
    </row>
    <row r="4" spans="1:7" s="2" customFormat="1">
      <c r="A4" s="1" t="s">
        <v>136</v>
      </c>
      <c r="B4" s="1"/>
      <c r="C4" s="1"/>
      <c r="D4" s="1"/>
      <c r="E4" s="1"/>
      <c r="F4"/>
      <c r="G4"/>
    </row>
    <row r="5" spans="1:7">
      <c r="A5" s="1" t="s">
        <v>137</v>
      </c>
      <c r="B5" s="1"/>
      <c r="C5" s="1"/>
      <c r="D5" s="1"/>
      <c r="E5" s="1"/>
    </row>
    <row r="6" spans="1:7">
      <c r="A6" s="8" t="s">
        <v>126</v>
      </c>
      <c r="B6" s="8"/>
      <c r="C6" s="1"/>
      <c r="D6" s="1"/>
      <c r="E6" s="1"/>
    </row>
    <row r="7" spans="1:7">
      <c r="A7" s="1" t="s">
        <v>128</v>
      </c>
      <c r="B7" s="1"/>
      <c r="C7" s="1"/>
      <c r="D7" s="1"/>
      <c r="E7" s="1"/>
    </row>
    <row r="8" spans="1:7">
      <c r="A8" s="1" t="s">
        <v>129</v>
      </c>
      <c r="B8" s="1"/>
      <c r="C8" s="1"/>
      <c r="D8" s="1"/>
      <c r="E8" s="1"/>
    </row>
    <row r="9" spans="1:7">
      <c r="A9" s="1" t="s">
        <v>141</v>
      </c>
      <c r="B9" s="1"/>
      <c r="C9" s="1"/>
      <c r="D9" s="1"/>
      <c r="E9" s="1"/>
    </row>
    <row r="10" spans="1:7">
      <c r="A10" s="1" t="s">
        <v>138</v>
      </c>
      <c r="B10" s="1"/>
      <c r="C10" s="1"/>
      <c r="D10" s="1"/>
      <c r="E10" s="1"/>
    </row>
    <row r="11" spans="1:7">
      <c r="A11" s="1" t="s">
        <v>139</v>
      </c>
      <c r="B11" s="1"/>
      <c r="C11" s="1"/>
      <c r="D11" s="1"/>
      <c r="E11" s="1"/>
    </row>
    <row r="12" spans="1:7">
      <c r="A12" s="1" t="s">
        <v>152</v>
      </c>
      <c r="B12" s="1"/>
      <c r="C12" s="1"/>
      <c r="D12" s="1"/>
      <c r="E12" s="1"/>
    </row>
    <row r="13" spans="1:7">
      <c r="A13" s="1" t="s">
        <v>140</v>
      </c>
      <c r="B13" s="1"/>
      <c r="C13" s="1"/>
      <c r="D13" s="1"/>
      <c r="E13" s="1"/>
    </row>
    <row r="14" spans="1:7">
      <c r="A14" s="1" t="s">
        <v>153</v>
      </c>
      <c r="B14" s="1"/>
      <c r="C14" s="1"/>
      <c r="D14" s="1"/>
      <c r="E14" s="1"/>
    </row>
    <row r="15" spans="1:7">
      <c r="A15" s="1"/>
      <c r="B15" s="1"/>
      <c r="C15" s="1"/>
      <c r="D15" s="1"/>
      <c r="E15" s="1"/>
    </row>
    <row r="16" spans="1:7" ht="18">
      <c r="A16" s="23" t="s">
        <v>154</v>
      </c>
      <c r="B16" s="23"/>
      <c r="C16" s="1"/>
      <c r="D16" s="1"/>
      <c r="E16" s="1"/>
    </row>
    <row r="17" spans="1:5">
      <c r="A17" s="16" t="s">
        <v>156</v>
      </c>
      <c r="B17" s="16"/>
      <c r="C17" s="1"/>
      <c r="D17" s="1"/>
      <c r="E17" s="1"/>
    </row>
    <row r="18" spans="1:5">
      <c r="A18" s="1" t="s">
        <v>161</v>
      </c>
      <c r="B18" s="1"/>
      <c r="C18" s="1"/>
      <c r="D18" s="1"/>
      <c r="E18" s="1"/>
    </row>
    <row r="19" spans="1:5">
      <c r="A19" s="1"/>
      <c r="B19" s="1"/>
      <c r="C19" s="1"/>
      <c r="D19" s="1"/>
      <c r="E19" s="1"/>
    </row>
    <row r="20" spans="1:5" ht="18">
      <c r="A20" s="23" t="s">
        <v>155</v>
      </c>
      <c r="B20" s="23"/>
      <c r="C20" s="1"/>
      <c r="D20" s="1"/>
      <c r="E20" s="1"/>
    </row>
    <row r="21" spans="1:5">
      <c r="A21" s="16" t="s">
        <v>162</v>
      </c>
      <c r="B21" s="16"/>
      <c r="C21" s="1"/>
      <c r="D21" s="1"/>
      <c r="E21" s="1"/>
    </row>
    <row r="22" spans="1:5">
      <c r="A22" s="1" t="s">
        <v>157</v>
      </c>
      <c r="B22" s="1"/>
      <c r="C22" s="1"/>
      <c r="D22" s="1"/>
      <c r="E22" s="1"/>
    </row>
    <row r="23" spans="1:5">
      <c r="A23" s="1" t="s">
        <v>158</v>
      </c>
      <c r="B23" s="1"/>
      <c r="C23" s="1"/>
      <c r="D23" s="1"/>
      <c r="E23" s="1"/>
    </row>
    <row r="24" spans="1:5">
      <c r="A24" s="1" t="s">
        <v>159</v>
      </c>
      <c r="B24" s="1"/>
      <c r="C24" s="1"/>
      <c r="D24" s="1"/>
      <c r="E24" s="1"/>
    </row>
    <row r="25" spans="1:5">
      <c r="A25" s="16" t="s">
        <v>163</v>
      </c>
      <c r="B25" s="16"/>
    </row>
    <row r="26" spans="1:5">
      <c r="A26" s="1" t="s">
        <v>160</v>
      </c>
      <c r="B26" s="1"/>
    </row>
    <row r="28" spans="1:5" ht="18">
      <c r="A28" s="23" t="s">
        <v>331</v>
      </c>
    </row>
    <row r="29" spans="1:5">
      <c r="A29" s="1" t="s">
        <v>333</v>
      </c>
    </row>
    <row r="30" spans="1:5">
      <c r="A30" s="1" t="s">
        <v>334</v>
      </c>
    </row>
    <row r="32" spans="1:5" ht="18">
      <c r="A32" s="23" t="s">
        <v>335</v>
      </c>
    </row>
    <row r="33" spans="1:3" s="127" customFormat="1" ht="100.5" customHeight="1">
      <c r="A33" s="131" t="s">
        <v>336</v>
      </c>
      <c r="B33" s="131"/>
      <c r="C33" s="131"/>
    </row>
    <row r="34" spans="1:3" s="127" customFormat="1" ht="105.75" customHeight="1" thickBot="1">
      <c r="A34" s="132" t="s">
        <v>337</v>
      </c>
      <c r="B34" s="132"/>
      <c r="C34" s="132"/>
    </row>
    <row r="35" spans="1:3" ht="13.5" thickBot="1">
      <c r="A35" s="133" t="s">
        <v>338</v>
      </c>
      <c r="B35" s="134"/>
      <c r="C35" s="135"/>
    </row>
    <row r="36" spans="1:3" ht="13.5" thickBot="1">
      <c r="A36" s="122"/>
      <c r="B36" s="123" t="s">
        <v>339</v>
      </c>
      <c r="C36" s="123" t="s">
        <v>340</v>
      </c>
    </row>
    <row r="37" spans="1:3" ht="26.25" thickBot="1">
      <c r="A37" s="124" t="s">
        <v>341</v>
      </c>
      <c r="B37" s="125" t="s">
        <v>342</v>
      </c>
      <c r="C37" s="125" t="s">
        <v>343</v>
      </c>
    </row>
    <row r="38" spans="1:3" ht="39" thickBot="1">
      <c r="A38" s="124" t="s">
        <v>344</v>
      </c>
      <c r="B38" s="125" t="s">
        <v>345</v>
      </c>
      <c r="C38" s="125" t="s">
        <v>346</v>
      </c>
    </row>
    <row r="39" spans="1:3" ht="13.5" thickBot="1">
      <c r="A39" s="124" t="s">
        <v>347</v>
      </c>
      <c r="B39" s="125" t="s">
        <v>348</v>
      </c>
      <c r="C39" s="125" t="s">
        <v>348</v>
      </c>
    </row>
    <row r="40" spans="1:3" ht="13.5" thickBot="1">
      <c r="A40" s="124" t="s">
        <v>349</v>
      </c>
      <c r="B40" s="125" t="s">
        <v>350</v>
      </c>
      <c r="C40" s="125" t="s">
        <v>350</v>
      </c>
    </row>
    <row r="41" spans="1:3">
      <c r="A41" s="136" t="s">
        <v>324</v>
      </c>
      <c r="B41" s="136" t="s">
        <v>351</v>
      </c>
      <c r="C41" s="126" t="s">
        <v>352</v>
      </c>
    </row>
    <row r="42" spans="1:3">
      <c r="A42" s="137"/>
      <c r="B42" s="137"/>
      <c r="C42" s="126" t="s">
        <v>353</v>
      </c>
    </row>
    <row r="43" spans="1:3" ht="25.5">
      <c r="A43" s="137"/>
      <c r="B43" s="137"/>
      <c r="C43" s="126" t="s">
        <v>354</v>
      </c>
    </row>
    <row r="44" spans="1:3">
      <c r="A44" s="137"/>
      <c r="B44" s="137"/>
      <c r="C44" s="126" t="s">
        <v>355</v>
      </c>
    </row>
    <row r="45" spans="1:3" ht="26.25" thickBot="1">
      <c r="A45" s="138"/>
      <c r="B45" s="138"/>
      <c r="C45" s="125" t="s">
        <v>356</v>
      </c>
    </row>
    <row r="46" spans="1:3" ht="77.25" thickBot="1">
      <c r="A46" s="124" t="s">
        <v>357</v>
      </c>
      <c r="B46" s="125" t="s">
        <v>358</v>
      </c>
      <c r="C46" s="125" t="s">
        <v>359</v>
      </c>
    </row>
    <row r="47" spans="1:3">
      <c r="A47" s="136" t="s">
        <v>360</v>
      </c>
      <c r="B47" s="136" t="s">
        <v>348</v>
      </c>
      <c r="C47" s="126" t="s">
        <v>350</v>
      </c>
    </row>
    <row r="48" spans="1:3" ht="63.75">
      <c r="A48" s="137"/>
      <c r="B48" s="137"/>
      <c r="C48" s="126" t="s">
        <v>361</v>
      </c>
    </row>
    <row r="49" spans="1:3" ht="13.5" thickBot="1">
      <c r="A49" s="138"/>
      <c r="B49" s="138"/>
      <c r="C49" s="125"/>
    </row>
    <row r="50" spans="1:3" ht="13.5" thickBot="1">
      <c r="A50" s="124" t="s">
        <v>362</v>
      </c>
      <c r="B50" s="125" t="s">
        <v>348</v>
      </c>
      <c r="C50" s="125" t="s">
        <v>348</v>
      </c>
    </row>
    <row r="51" spans="1:3" ht="15">
      <c r="A51" s="121"/>
    </row>
  </sheetData>
  <mergeCells count="7">
    <mergeCell ref="A47:A49"/>
    <mergeCell ref="B47:B49"/>
    <mergeCell ref="A33:C33"/>
    <mergeCell ref="A34:C34"/>
    <mergeCell ref="A35:C35"/>
    <mergeCell ref="A41:A45"/>
    <mergeCell ref="B41:B4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Commodity flow native units</vt:lpstr>
      <vt:lpstr>Commodity flow TJ</vt:lpstr>
      <vt:lpstr>Disaggregate balance</vt:lpstr>
      <vt:lpstr>Aggregate balance</vt:lpstr>
      <vt:lpstr>Emissions</vt:lpstr>
      <vt:lpstr>Notes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Malesela.Mogale</cp:lastModifiedBy>
  <cp:lastPrinted>2010-04-22T12:57:28Z</cp:lastPrinted>
  <dcterms:created xsi:type="dcterms:W3CDTF">2003-10-02T12:06:59Z</dcterms:created>
  <dcterms:modified xsi:type="dcterms:W3CDTF">2011-03-11T14:35:04Z</dcterms:modified>
</cp:coreProperties>
</file>